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7" yWindow="460" windowWidth="26440" windowHeight="16420" tabRatio="222" activeTab="0"/>
  </bookViews>
  <sheets>
    <sheet name="ZnS" sheetId="1" r:id="rId1"/>
  </sheets>
  <definedNames/>
  <calcPr fullCalcOnLoad="1"/>
</workbook>
</file>

<file path=xl/sharedStrings.xml><?xml version="1.0" encoding="utf-8"?>
<sst xmlns="http://schemas.openxmlformats.org/spreadsheetml/2006/main" count="23" uniqueCount="21">
  <si>
    <t>nm</t>
  </si>
  <si>
    <t>Line</t>
  </si>
  <si>
    <t>p</t>
  </si>
  <si>
    <t>Intensity</t>
  </si>
  <si>
    <t>Normalized Intensity</t>
  </si>
  <si>
    <t>h</t>
  </si>
  <si>
    <t>k</t>
  </si>
  <si>
    <t>l</t>
  </si>
  <si>
    <r>
      <t>Cu K</t>
    </r>
    <r>
      <rPr>
        <sz val="10"/>
        <rFont val="Symbol"/>
        <family val="0"/>
      </rPr>
      <t>a</t>
    </r>
    <r>
      <rPr>
        <sz val="10"/>
        <rFont val="Verdana"/>
        <family val="0"/>
      </rPr>
      <t xml:space="preserve"> radiation =</t>
    </r>
  </si>
  <si>
    <r>
      <t>sin</t>
    </r>
    <r>
      <rPr>
        <sz val="12"/>
        <rFont val="Symbol"/>
        <family val="0"/>
      </rPr>
      <t>q</t>
    </r>
  </si>
  <si>
    <r>
      <t>q</t>
    </r>
    <r>
      <rPr>
        <sz val="12"/>
        <rFont val="Verdana"/>
        <family val="0"/>
      </rPr>
      <t xml:space="preserve"> (rad)</t>
    </r>
  </si>
  <si>
    <r>
      <t>q</t>
    </r>
    <r>
      <rPr>
        <sz val="12"/>
        <rFont val="Verdana"/>
        <family val="0"/>
      </rPr>
      <t xml:space="preserve"> (deg)</t>
    </r>
  </si>
  <si>
    <r>
      <t>sin</t>
    </r>
    <r>
      <rPr>
        <sz val="12"/>
        <rFont val="Symbol"/>
        <family val="0"/>
      </rPr>
      <t>q</t>
    </r>
    <r>
      <rPr>
        <sz val="12"/>
        <rFont val="Verdana"/>
        <family val="0"/>
      </rPr>
      <t>/</t>
    </r>
    <r>
      <rPr>
        <sz val="12"/>
        <rFont val="Symbol"/>
        <family val="0"/>
      </rPr>
      <t>l</t>
    </r>
    <r>
      <rPr>
        <sz val="12"/>
        <rFont val="Verdana"/>
        <family val="0"/>
      </rPr>
      <t xml:space="preserve"> (A</t>
    </r>
    <r>
      <rPr>
        <vertAlign val="superscript"/>
        <sz val="12"/>
        <rFont val="Verdana"/>
        <family val="0"/>
      </rPr>
      <t>-1</t>
    </r>
    <r>
      <rPr>
        <sz val="12"/>
        <rFont val="Verdana"/>
        <family val="0"/>
      </rPr>
      <t>)</t>
    </r>
  </si>
  <si>
    <r>
      <t>F</t>
    </r>
    <r>
      <rPr>
        <vertAlign val="superscript"/>
        <sz val="12"/>
        <rFont val="Verdana"/>
        <family val="0"/>
      </rPr>
      <t>2</t>
    </r>
  </si>
  <si>
    <r>
      <t>(1 + cos</t>
    </r>
    <r>
      <rPr>
        <vertAlign val="superscript"/>
        <sz val="12"/>
        <rFont val="Verdana"/>
        <family val="0"/>
      </rPr>
      <t>2</t>
    </r>
    <r>
      <rPr>
        <sz val="12"/>
        <rFont val="Verdana"/>
        <family val="0"/>
      </rPr>
      <t>2</t>
    </r>
    <r>
      <rPr>
        <sz val="12"/>
        <rFont val="Symbol"/>
        <family val="0"/>
      </rPr>
      <t>q</t>
    </r>
    <r>
      <rPr>
        <sz val="12"/>
        <rFont val="Verdana"/>
        <family val="0"/>
      </rPr>
      <t>)/(sin</t>
    </r>
    <r>
      <rPr>
        <vertAlign val="superscript"/>
        <sz val="12"/>
        <rFont val="Verdana"/>
        <family val="0"/>
      </rPr>
      <t>2</t>
    </r>
    <r>
      <rPr>
        <sz val="12"/>
        <rFont val="Symbol"/>
        <family val="0"/>
      </rPr>
      <t>q</t>
    </r>
    <r>
      <rPr>
        <sz val="12"/>
        <rFont val="Verdana"/>
        <family val="0"/>
      </rPr>
      <t xml:space="preserve"> cos</t>
    </r>
    <r>
      <rPr>
        <sz val="12"/>
        <rFont val="Symbol"/>
        <family val="0"/>
      </rPr>
      <t>q</t>
    </r>
    <r>
      <rPr>
        <sz val="12"/>
        <rFont val="Verdana"/>
        <family val="0"/>
      </rPr>
      <t>)</t>
    </r>
  </si>
  <si>
    <t>Lattice parameter =</t>
  </si>
  <si>
    <r>
      <t>2</t>
    </r>
    <r>
      <rPr>
        <sz val="12"/>
        <rFont val="Symbol"/>
        <family val="0"/>
      </rPr>
      <t>q</t>
    </r>
    <r>
      <rPr>
        <sz val="12"/>
        <rFont val="Verdana"/>
        <family val="0"/>
      </rPr>
      <t xml:space="preserve"> (deg)</t>
    </r>
  </si>
  <si>
    <r>
      <t>h</t>
    </r>
    <r>
      <rPr>
        <vertAlign val="superscript"/>
        <sz val="12"/>
        <rFont val="Verdana"/>
        <family val="0"/>
      </rPr>
      <t>2</t>
    </r>
    <r>
      <rPr>
        <sz val="12"/>
        <rFont val="Verdana"/>
        <family val="0"/>
      </rPr>
      <t xml:space="preserve"> + </t>
    </r>
    <r>
      <rPr>
        <i/>
        <sz val="12"/>
        <rFont val="Verdana"/>
        <family val="0"/>
      </rPr>
      <t>k</t>
    </r>
    <r>
      <rPr>
        <vertAlign val="superscript"/>
        <sz val="12"/>
        <rFont val="Verdana"/>
        <family val="0"/>
      </rPr>
      <t>2</t>
    </r>
    <r>
      <rPr>
        <sz val="12"/>
        <rFont val="Verdana"/>
        <family val="0"/>
      </rPr>
      <t xml:space="preserve"> + </t>
    </r>
    <r>
      <rPr>
        <i/>
        <sz val="12"/>
        <rFont val="Verdana"/>
        <family val="0"/>
      </rPr>
      <t>l</t>
    </r>
    <r>
      <rPr>
        <vertAlign val="superscript"/>
        <sz val="12"/>
        <rFont val="Verdana"/>
        <family val="0"/>
      </rPr>
      <t>2</t>
    </r>
  </si>
  <si>
    <r>
      <t>Theoretical X-Ray Diffraction Pattern for BiF</t>
    </r>
    <r>
      <rPr>
        <vertAlign val="subscript"/>
        <sz val="14"/>
        <rFont val="Verdana"/>
        <family val="0"/>
      </rPr>
      <t>3</t>
    </r>
  </si>
  <si>
    <r>
      <t>f</t>
    </r>
    <r>
      <rPr>
        <vertAlign val="subscript"/>
        <sz val="12"/>
        <rFont val="Verdana"/>
        <family val="0"/>
      </rPr>
      <t>Bi</t>
    </r>
  </si>
  <si>
    <r>
      <t>f</t>
    </r>
    <r>
      <rPr>
        <vertAlign val="subscript"/>
        <sz val="12"/>
        <rFont val="Verdana"/>
        <family val="0"/>
      </rPr>
      <t>F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</si>
</sst>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"/>
  </numFmts>
  <fonts count="54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4"/>
      <name val="Verdana"/>
      <family val="0"/>
    </font>
    <font>
      <sz val="10"/>
      <name val="Symbol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12"/>
      <name val="Verdana"/>
      <family val="0"/>
    </font>
    <font>
      <i/>
      <sz val="12"/>
      <name val="Verdana"/>
      <family val="0"/>
    </font>
    <font>
      <vertAlign val="superscript"/>
      <sz val="12"/>
      <name val="Verdana"/>
      <family val="0"/>
    </font>
    <font>
      <vertAlign val="subscript"/>
      <sz val="12"/>
      <name val="Verdana"/>
      <family val="0"/>
    </font>
    <font>
      <sz val="12"/>
      <name val="Symbol"/>
      <family val="0"/>
    </font>
    <font>
      <sz val="10.25"/>
      <color indexed="8"/>
      <name val="Verdana"/>
      <family val="0"/>
    </font>
    <font>
      <vertAlign val="subscript"/>
      <sz val="14"/>
      <name val="Verdana"/>
      <family val="0"/>
    </font>
    <font>
      <sz val="8"/>
      <name val="Verdana"/>
      <family val="0"/>
    </font>
    <font>
      <sz val="12"/>
      <color indexed="8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4"/>
      <color indexed="8"/>
      <name val="Symbol"/>
      <family val="0"/>
    </font>
    <font>
      <sz val="14"/>
      <color indexed="8"/>
      <name val="Arial"/>
      <family val="0"/>
    </font>
    <font>
      <sz val="12"/>
      <name val="Calibri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172" fontId="0" fillId="0" borderId="0" xfId="0" applyNumberFormat="1" applyAlignment="1">
      <alignment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0" fillId="0" borderId="0" xfId="0" applyNumberFormat="1" applyAlignment="1">
      <alignment/>
    </xf>
    <xf numFmtId="0" fontId="8" fillId="0" borderId="0" xfId="0" applyFont="1" applyAlignment="1">
      <alignment horizontal="left"/>
    </xf>
    <xf numFmtId="0" fontId="1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825"/>
          <c:y val="0.02275"/>
          <c:w val="0.87775"/>
          <c:h val="0.896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ZnS!$A$18:$A$25</c:f>
              <c:numCache/>
            </c:numRef>
          </c:xVal>
          <c:yVal>
            <c:numRef>
              <c:f>ZnS!$D$18:$D$25</c:f>
              <c:numCache/>
            </c:numRef>
          </c:yVal>
          <c:smooth val="0"/>
        </c:ser>
        <c:axId val="44201657"/>
        <c:axId val="62270594"/>
      </c:scatterChart>
      <c:valAx>
        <c:axId val="44201657"/>
        <c:scaling>
          <c:orientation val="minMax"/>
          <c:max val="80"/>
          <c:min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2</a:t>
                </a: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q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2270594"/>
        <c:crosses val="autoZero"/>
        <c:crossBetween val="midCat"/>
        <c:dispUnits/>
      </c:valAx>
      <c:valAx>
        <c:axId val="62270594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Relative Intensity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4201657"/>
        <c:crosses val="autoZero"/>
        <c:crossBetween val="midCat"/>
        <c:dispUnits/>
        <c:majorUnit val="20"/>
        <c:minorUnit val="10"/>
      </c:valAx>
      <c:spPr>
        <a:noFill/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15</xdr:row>
      <xdr:rowOff>0</xdr:rowOff>
    </xdr:from>
    <xdr:to>
      <xdr:col>14</xdr:col>
      <xdr:colOff>733425</xdr:colOff>
      <xdr:row>36</xdr:row>
      <xdr:rowOff>133350</xdr:rowOff>
    </xdr:to>
    <xdr:graphicFrame>
      <xdr:nvGraphicFramePr>
        <xdr:cNvPr id="1" name="Chart 1"/>
        <xdr:cNvGraphicFramePr/>
      </xdr:nvGraphicFramePr>
      <xdr:xfrm>
        <a:off x="3514725" y="2790825"/>
        <a:ext cx="7305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5"/>
  <sheetViews>
    <sheetView tabSelected="1" zoomScale="125" zoomScaleNormal="125" zoomScalePageLayoutView="0" workbookViewId="0" topLeftCell="A1">
      <selection activeCell="M6" sqref="M6"/>
    </sheetView>
  </sheetViews>
  <sheetFormatPr defaultColWidth="11.00390625" defaultRowHeight="12.75"/>
  <cols>
    <col min="1" max="1" width="9.50390625" style="0" customWidth="1"/>
    <col min="2" max="2" width="7.375" style="0" customWidth="1"/>
    <col min="3" max="3" width="7.625" style="0" customWidth="1"/>
    <col min="4" max="4" width="7.125" style="0" customWidth="1"/>
    <col min="5" max="5" width="14.50390625" style="0" customWidth="1"/>
    <col min="6" max="6" width="7.50390625" style="0" customWidth="1"/>
    <col min="7" max="7" width="7.125" style="0" customWidth="1"/>
    <col min="8" max="8" width="8.00390625" style="0" customWidth="1"/>
    <col min="9" max="9" width="9.375" style="0" customWidth="1"/>
    <col min="10" max="10" width="12.00390625" style="0" customWidth="1"/>
    <col min="11" max="12" width="10.50390625" style="0" customWidth="1"/>
    <col min="13" max="13" width="14.625" style="0" customWidth="1"/>
    <col min="14" max="14" width="6.625" style="0" customWidth="1"/>
    <col min="15" max="15" width="28.875" style="0" customWidth="1"/>
    <col min="16" max="16" width="14.50390625" style="0" customWidth="1"/>
    <col min="17" max="17" width="20.875" style="0" customWidth="1"/>
  </cols>
  <sheetData>
    <row r="1" ht="19.5">
      <c r="A1" s="2" t="s">
        <v>18</v>
      </c>
    </row>
    <row r="2" spans="1:4" ht="12.75">
      <c r="A2" s="3" t="s">
        <v>8</v>
      </c>
      <c r="C2">
        <v>0.1542</v>
      </c>
      <c r="D2" t="s">
        <v>0</v>
      </c>
    </row>
    <row r="3" spans="1:4" ht="12.75">
      <c r="A3" t="s">
        <v>15</v>
      </c>
      <c r="C3">
        <v>0.5865</v>
      </c>
      <c r="D3" t="s">
        <v>0</v>
      </c>
    </row>
    <row r="4" ht="12.75">
      <c r="A4" s="1"/>
    </row>
    <row r="5" spans="1:16" ht="34.5" customHeight="1">
      <c r="A5" s="5" t="s">
        <v>1</v>
      </c>
      <c r="B5" s="6" t="s">
        <v>5</v>
      </c>
      <c r="C5" s="6" t="s">
        <v>6</v>
      </c>
      <c r="D5" s="6" t="s">
        <v>7</v>
      </c>
      <c r="E5" s="6" t="s">
        <v>17</v>
      </c>
      <c r="F5" s="5" t="s">
        <v>9</v>
      </c>
      <c r="G5" s="7" t="s">
        <v>10</v>
      </c>
      <c r="H5" s="7" t="s">
        <v>11</v>
      </c>
      <c r="I5" s="5" t="s">
        <v>16</v>
      </c>
      <c r="J5" s="5" t="s">
        <v>12</v>
      </c>
      <c r="K5" s="6" t="s">
        <v>19</v>
      </c>
      <c r="L5" s="6" t="s">
        <v>20</v>
      </c>
      <c r="M5" s="6" t="s">
        <v>13</v>
      </c>
      <c r="N5" s="6" t="s">
        <v>2</v>
      </c>
      <c r="O5" s="5" t="s">
        <v>14</v>
      </c>
      <c r="P5" s="5" t="s">
        <v>3</v>
      </c>
    </row>
    <row r="6" spans="1:17" ht="12.75">
      <c r="A6">
        <v>1</v>
      </c>
      <c r="B6">
        <v>1</v>
      </c>
      <c r="C6">
        <v>1</v>
      </c>
      <c r="D6">
        <v>1</v>
      </c>
      <c r="E6">
        <f aca="true" t="shared" si="0" ref="E6:E13">B6^2+C6^2+D6^2</f>
        <v>3</v>
      </c>
      <c r="F6" s="4">
        <f aca="true" t="shared" si="1" ref="F6:F13">SQRT(($C$2^2/(4*$C$3^2))*E6)</f>
        <v>0.22769158953718746</v>
      </c>
      <c r="G6" s="4">
        <f aca="true" t="shared" si="2" ref="G6:G13">ASIN(F6)</f>
        <v>0.22970634277427493</v>
      </c>
      <c r="H6" s="4">
        <f aca="true" t="shared" si="3" ref="H6:H13">G6*180/PI()</f>
        <v>13.161203968351368</v>
      </c>
      <c r="I6" s="4">
        <f aca="true" t="shared" si="4" ref="I6:I13">H6*2</f>
        <v>26.322407936702735</v>
      </c>
      <c r="J6" s="4">
        <f aca="true" t="shared" si="5" ref="J6:J13">F6/($C$2*10)</f>
        <v>0.1476599153937662</v>
      </c>
      <c r="K6" s="4">
        <f>83-41.78214*J6^2*(3.841*EXP(-50.261*J6^2)+4.679*EXP(-11.999*J6^2)+3.192*EXP(-2.56*J6^2)+1.363*EXP(-0.318*J6^2))</f>
        <v>74.565949787791</v>
      </c>
      <c r="L6" s="4">
        <f>9-41.78214*J6^2*(0.387*EXP(-20.239*J6^2)+0.811*EXP(-6.609*J6^2)+0.475*EXP(-1.931*J6^2)+0.146*EXP(-0.279*J6^2))</f>
        <v>7.586482448208196</v>
      </c>
      <c r="M6" s="4">
        <f>(4*K6-4*L6)^2</f>
        <v>71779.98472150782</v>
      </c>
      <c r="N6" s="8">
        <v>8</v>
      </c>
      <c r="O6" s="4">
        <f aca="true" t="shared" si="6" ref="O6:O13">(1+(COS(2*G6)^2))/((SIN(G6))^2*COS(G6))</f>
        <v>35.7233813021048</v>
      </c>
      <c r="P6" s="4">
        <f aca="true" t="shared" si="7" ref="P6:P13">M6*N6*O6</f>
        <v>20513790.112525444</v>
      </c>
      <c r="Q6" s="4"/>
    </row>
    <row r="7" spans="1:17" ht="12.75">
      <c r="A7">
        <v>2</v>
      </c>
      <c r="B7">
        <v>2</v>
      </c>
      <c r="C7">
        <v>0</v>
      </c>
      <c r="D7">
        <v>0</v>
      </c>
      <c r="E7">
        <f t="shared" si="0"/>
        <v>4</v>
      </c>
      <c r="F7" s="4">
        <f t="shared" si="1"/>
        <v>0.2629156010230179</v>
      </c>
      <c r="G7" s="4">
        <f t="shared" si="2"/>
        <v>0.2660428798079336</v>
      </c>
      <c r="H7" s="4">
        <f t="shared" si="3"/>
        <v>15.243134182500825</v>
      </c>
      <c r="I7" s="4">
        <f t="shared" si="4"/>
        <v>30.48626836500165</v>
      </c>
      <c r="J7" s="4">
        <f t="shared" si="5"/>
        <v>0.17050298380221654</v>
      </c>
      <c r="K7" s="4">
        <f aca="true" t="shared" si="8" ref="K7:K13">83-41.78214*J7^2*(3.841*EXP(-50.261*J7^2)+4.679*EXP(-11.999*J7^2)+3.192*EXP(-2.56*J7^2)+1.363*EXP(-0.318*J7^2))</f>
        <v>72.66855658277628</v>
      </c>
      <c r="L7" s="4">
        <f aca="true" t="shared" si="9" ref="L7:L13">9-41.78214*J7^2*(0.387*EXP(-20.239*J7^2)+0.811*EXP(-6.609*J7^2)+0.475*EXP(-1.931*J7^2)+0.146*EXP(-0.279*J7^2))</f>
        <v>7.204733168226936</v>
      </c>
      <c r="M7" s="4">
        <f>(4*K7-4*L7)^2</f>
        <v>68568.19481682077</v>
      </c>
      <c r="N7" s="8">
        <v>6</v>
      </c>
      <c r="O7" s="4">
        <f t="shared" si="6"/>
        <v>26.129001223541028</v>
      </c>
      <c r="P7" s="4">
        <f t="shared" si="7"/>
        <v>10749710.677588256</v>
      </c>
      <c r="Q7" s="4"/>
    </row>
    <row r="8" spans="1:17" ht="12.75">
      <c r="A8">
        <v>3</v>
      </c>
      <c r="B8">
        <v>2</v>
      </c>
      <c r="C8">
        <v>2</v>
      </c>
      <c r="D8">
        <v>0</v>
      </c>
      <c r="E8">
        <f t="shared" si="0"/>
        <v>8</v>
      </c>
      <c r="F8" s="4">
        <f t="shared" si="1"/>
        <v>0.3718188087262255</v>
      </c>
      <c r="G8" s="4">
        <f t="shared" si="2"/>
        <v>0.3809675323381668</v>
      </c>
      <c r="H8" s="4">
        <f t="shared" si="3"/>
        <v>21.82783173449067</v>
      </c>
      <c r="I8" s="4">
        <f t="shared" si="4"/>
        <v>43.65566346898134</v>
      </c>
      <c r="J8" s="4">
        <f t="shared" si="5"/>
        <v>0.24112763211817478</v>
      </c>
      <c r="K8" s="4">
        <f t="shared" si="8"/>
        <v>66.90757321642326</v>
      </c>
      <c r="L8" s="4">
        <f t="shared" si="9"/>
        <v>5.988222284060738</v>
      </c>
      <c r="M8" s="4">
        <f>(4*K8+12*L8)^2</f>
        <v>115252.75414820798</v>
      </c>
      <c r="N8" s="8">
        <v>12</v>
      </c>
      <c r="O8" s="4">
        <f t="shared" si="6"/>
        <v>11.870689177120308</v>
      </c>
      <c r="P8" s="4">
        <f t="shared" si="7"/>
        <v>16417555.455605283</v>
      </c>
      <c r="Q8" s="4"/>
    </row>
    <row r="9" spans="1:17" ht="12.75">
      <c r="A9">
        <v>4</v>
      </c>
      <c r="B9">
        <v>3</v>
      </c>
      <c r="C9">
        <v>1</v>
      </c>
      <c r="D9">
        <v>1</v>
      </c>
      <c r="E9">
        <f t="shared" si="0"/>
        <v>11</v>
      </c>
      <c r="F9" s="4">
        <f t="shared" si="1"/>
        <v>0.43599620006206535</v>
      </c>
      <c r="G9" s="4">
        <f t="shared" si="2"/>
        <v>0.4511449326286278</v>
      </c>
      <c r="H9" s="4">
        <f t="shared" si="3"/>
        <v>25.84870058833424</v>
      </c>
      <c r="I9" s="4">
        <f t="shared" si="4"/>
        <v>51.69740117666848</v>
      </c>
      <c r="J9" s="4">
        <f t="shared" si="5"/>
        <v>0.2827472114539983</v>
      </c>
      <c r="K9" s="4">
        <f t="shared" si="8"/>
        <v>63.65301878032743</v>
      </c>
      <c r="L9" s="4">
        <f t="shared" si="9"/>
        <v>5.309922834552993</v>
      </c>
      <c r="M9" s="4">
        <f>(4*K9-4*L9)^2</f>
        <v>54462.66951260546</v>
      </c>
      <c r="N9" s="8">
        <v>24</v>
      </c>
      <c r="O9" s="4">
        <f t="shared" si="6"/>
        <v>8.091078551472322</v>
      </c>
      <c r="P9" s="4">
        <f t="shared" si="7"/>
        <v>10575881.691584822</v>
      </c>
      <c r="Q9" s="4"/>
    </row>
    <row r="10" spans="1:16" ht="12.75">
      <c r="A10">
        <v>5</v>
      </c>
      <c r="B10">
        <v>2</v>
      </c>
      <c r="C10">
        <v>2</v>
      </c>
      <c r="D10">
        <v>2</v>
      </c>
      <c r="E10">
        <f t="shared" si="0"/>
        <v>12</v>
      </c>
      <c r="F10" s="4">
        <f t="shared" si="1"/>
        <v>0.4553831790743749</v>
      </c>
      <c r="G10" s="4">
        <f t="shared" si="2"/>
        <v>0.4728025621400697</v>
      </c>
      <c r="H10" s="4">
        <f t="shared" si="3"/>
        <v>27.089591353597836</v>
      </c>
      <c r="I10" s="4">
        <f t="shared" si="4"/>
        <v>54.17918270719567</v>
      </c>
      <c r="J10" s="4">
        <f t="shared" si="5"/>
        <v>0.2953198307875324</v>
      </c>
      <c r="K10" s="4">
        <f t="shared" si="8"/>
        <v>62.70274033753337</v>
      </c>
      <c r="L10" s="4">
        <f t="shared" si="9"/>
        <v>5.116147817327377</v>
      </c>
      <c r="M10" s="4">
        <f>(4*K10-4*L10)^2</f>
        <v>53059.45020941192</v>
      </c>
      <c r="N10" s="8">
        <v>8</v>
      </c>
      <c r="O10" s="4">
        <f t="shared" si="6"/>
        <v>7.2716452612404625</v>
      </c>
      <c r="P10" s="4">
        <f t="shared" si="7"/>
        <v>3086635.997434356</v>
      </c>
    </row>
    <row r="11" spans="1:16" ht="12.75">
      <c r="A11">
        <v>6</v>
      </c>
      <c r="B11">
        <v>4</v>
      </c>
      <c r="C11">
        <v>0</v>
      </c>
      <c r="D11">
        <v>0</v>
      </c>
      <c r="E11">
        <f t="shared" si="0"/>
        <v>16</v>
      </c>
      <c r="F11" s="4">
        <f t="shared" si="1"/>
        <v>0.5258312020460358</v>
      </c>
      <c r="G11" s="4">
        <f t="shared" si="2"/>
        <v>0.5536920259416942</v>
      </c>
      <c r="H11" s="4">
        <f t="shared" si="3"/>
        <v>31.724216236507168</v>
      </c>
      <c r="I11" s="4">
        <f t="shared" si="4"/>
        <v>63.448432473014336</v>
      </c>
      <c r="J11" s="4">
        <f t="shared" si="5"/>
        <v>0.3410059676044331</v>
      </c>
      <c r="K11" s="4">
        <f t="shared" si="8"/>
        <v>59.41587996653516</v>
      </c>
      <c r="L11" s="4">
        <f t="shared" si="9"/>
        <v>4.463768500733243</v>
      </c>
      <c r="M11" s="4">
        <f>(4*K11-4*L11)^2</f>
        <v>48315.75287279869</v>
      </c>
      <c r="N11" s="8">
        <v>6</v>
      </c>
      <c r="O11" s="4">
        <f t="shared" si="6"/>
        <v>5.101532745860812</v>
      </c>
      <c r="P11" s="4">
        <f t="shared" si="7"/>
        <v>1478906.3725290066</v>
      </c>
    </row>
    <row r="12" spans="1:16" ht="12.75">
      <c r="A12">
        <v>7</v>
      </c>
      <c r="B12">
        <v>3</v>
      </c>
      <c r="C12">
        <v>3</v>
      </c>
      <c r="D12">
        <v>1</v>
      </c>
      <c r="E12">
        <f t="shared" si="0"/>
        <v>19</v>
      </c>
      <c r="F12" s="4">
        <f t="shared" si="1"/>
        <v>0.573011267769797</v>
      </c>
      <c r="G12" s="4">
        <f t="shared" si="2"/>
        <v>0.6101754612775977</v>
      </c>
      <c r="H12" s="4">
        <f t="shared" si="3"/>
        <v>34.96047869365454</v>
      </c>
      <c r="I12" s="4">
        <f t="shared" si="4"/>
        <v>69.92095738730907</v>
      </c>
      <c r="J12" s="4">
        <f t="shared" si="5"/>
        <v>0.37160263798300713</v>
      </c>
      <c r="K12" s="4">
        <f t="shared" si="8"/>
        <v>57.37098780296225</v>
      </c>
      <c r="L12" s="4">
        <f t="shared" si="9"/>
        <v>4.075317520508756</v>
      </c>
      <c r="M12" s="4">
        <f>(4*K12-4*L12)^2</f>
        <v>45446.85553369594</v>
      </c>
      <c r="N12" s="8">
        <v>24</v>
      </c>
      <c r="O12" s="4">
        <f t="shared" si="6"/>
        <v>4.15421813409972</v>
      </c>
      <c r="P12" s="4">
        <f t="shared" si="7"/>
        <v>4531107.6335013565</v>
      </c>
    </row>
    <row r="13" spans="1:16" ht="12.75">
      <c r="A13">
        <v>8</v>
      </c>
      <c r="B13">
        <v>4</v>
      </c>
      <c r="C13">
        <v>2</v>
      </c>
      <c r="D13">
        <v>0</v>
      </c>
      <c r="E13">
        <f t="shared" si="0"/>
        <v>20</v>
      </c>
      <c r="F13" s="4">
        <f t="shared" si="1"/>
        <v>0.5878971562326812</v>
      </c>
      <c r="G13" s="4">
        <f t="shared" si="2"/>
        <v>0.628456858546493</v>
      </c>
      <c r="H13" s="4">
        <f t="shared" si="3"/>
        <v>36.00792560076423</v>
      </c>
      <c r="I13" s="4">
        <f t="shared" si="4"/>
        <v>72.01585120152846</v>
      </c>
      <c r="J13" s="4">
        <f t="shared" si="5"/>
        <v>0.3812562621483017</v>
      </c>
      <c r="K13" s="4">
        <f t="shared" si="8"/>
        <v>56.75085148110901</v>
      </c>
      <c r="L13" s="4">
        <f t="shared" si="9"/>
        <v>3.961033992511001</v>
      </c>
      <c r="M13" s="4">
        <f>(4*K13+12*L13)^2</f>
        <v>75369.9130778086</v>
      </c>
      <c r="N13" s="8">
        <v>24</v>
      </c>
      <c r="O13" s="4">
        <f t="shared" si="6"/>
        <v>3.9176700510069584</v>
      </c>
      <c r="P13" s="4">
        <f t="shared" si="7"/>
        <v>7086586.829086282</v>
      </c>
    </row>
    <row r="14" spans="6:15" ht="12.75">
      <c r="F14" s="4"/>
      <c r="G14" s="4"/>
      <c r="H14" s="4"/>
      <c r="I14" s="4"/>
      <c r="J14" s="4"/>
      <c r="K14" s="4"/>
      <c r="L14" s="4"/>
      <c r="O14" s="4"/>
    </row>
    <row r="15" spans="6:16" ht="12.75">
      <c r="F15" s="4"/>
      <c r="G15" s="4"/>
      <c r="H15" s="4"/>
      <c r="I15" s="4"/>
      <c r="J15" s="4"/>
      <c r="K15" s="4"/>
      <c r="L15" s="4"/>
      <c r="O15" s="4"/>
      <c r="P15" s="4">
        <f>LARGE(P6:P13,1)</f>
        <v>20513790.112525444</v>
      </c>
    </row>
    <row r="17" spans="1:3" ht="15.75">
      <c r="A17" s="5" t="s">
        <v>16</v>
      </c>
      <c r="C17" s="9" t="s">
        <v>4</v>
      </c>
    </row>
    <row r="18" spans="1:4" ht="12.75">
      <c r="A18" s="4">
        <f aca="true" t="shared" si="10" ref="A18:A25">H6*2</f>
        <v>26.322407936702735</v>
      </c>
      <c r="D18" s="10">
        <f>(P6/$P$15)*100</f>
        <v>100</v>
      </c>
    </row>
    <row r="19" spans="1:4" ht="12.75">
      <c r="A19" s="4">
        <f t="shared" si="10"/>
        <v>30.48626836500165</v>
      </c>
      <c r="D19" s="10">
        <f aca="true" t="shared" si="11" ref="D19:D25">(P7/$P$15)*100</f>
        <v>52.4023625991212</v>
      </c>
    </row>
    <row r="20" spans="1:4" ht="12.75">
      <c r="A20" s="4">
        <f t="shared" si="10"/>
        <v>43.65566346898134</v>
      </c>
      <c r="D20" s="10">
        <f t="shared" si="11"/>
        <v>80.0317999041091</v>
      </c>
    </row>
    <row r="21" spans="1:4" ht="12.75">
      <c r="A21" s="4">
        <f t="shared" si="10"/>
        <v>51.69740117666848</v>
      </c>
      <c r="D21" s="10">
        <f t="shared" si="11"/>
        <v>51.554986346123</v>
      </c>
    </row>
    <row r="22" spans="1:4" ht="12.75">
      <c r="A22" s="4">
        <f t="shared" si="10"/>
        <v>54.17918270719567</v>
      </c>
      <c r="D22" s="10">
        <f t="shared" si="11"/>
        <v>15.046639263164233</v>
      </c>
    </row>
    <row r="23" spans="1:4" ht="12.75">
      <c r="A23" s="4">
        <f t="shared" si="10"/>
        <v>63.448432473014336</v>
      </c>
      <c r="D23" s="10">
        <f t="shared" si="11"/>
        <v>7.209327795676364</v>
      </c>
    </row>
    <row r="24" spans="1:4" ht="12.75">
      <c r="A24" s="4">
        <f t="shared" si="10"/>
        <v>69.92095738730907</v>
      </c>
      <c r="D24" s="10">
        <f t="shared" si="11"/>
        <v>22.088105653058832</v>
      </c>
    </row>
    <row r="25" spans="1:4" ht="12.75">
      <c r="A25" s="4">
        <f t="shared" si="10"/>
        <v>72.01585120152846</v>
      </c>
      <c r="D25" s="10">
        <f t="shared" si="11"/>
        <v>34.54547789664333</v>
      </c>
    </row>
  </sheetData>
  <sheetProtection/>
  <printOptions/>
  <pageMargins left="0.75" right="0.75" top="1" bottom="1" header="0.5" footer="0.5"/>
  <pageSetup fitToHeight="1" fitToWidth="1" orientation="landscape" scale="57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University of Nevada, Reno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Olivia Graeve</dc:creator>
  <cp:keywords/>
  <dc:description/>
  <cp:lastModifiedBy>Olivia Graeve</cp:lastModifiedBy>
  <cp:lastPrinted>2016-10-24T23:37:58Z</cp:lastPrinted>
  <dcterms:created xsi:type="dcterms:W3CDTF">2003-03-27T16:47:12Z</dcterms:created>
  <dcterms:modified xsi:type="dcterms:W3CDTF">2020-10-20T18:14:23Z</dcterms:modified>
  <cp:category/>
  <cp:version/>
  <cp:contentType/>
  <cp:contentStatus/>
</cp:coreProperties>
</file>