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oliviagraeve/Desktop/MAE 251 Fall 2022/Examinations/"/>
    </mc:Choice>
  </mc:AlternateContent>
  <xr:revisionPtr revIDLastSave="0" documentId="13_ncr:1_{41382141-FC9A-424E-AB1B-1D03E31C500A}" xr6:coauthVersionLast="47" xr6:coauthVersionMax="47" xr10:uidLastSave="{00000000-0000-0000-0000-000000000000}"/>
  <bookViews>
    <workbookView xWindow="3000" yWindow="460" windowWidth="23520" windowHeight="16420" tabRatio="222" xr2:uid="{00000000-000D-0000-FFFF-FFFF00000000}"/>
  </bookViews>
  <sheets>
    <sheet name="Data" sheetId="1" r:id="rId1"/>
    <sheet name="XRD Patter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7" i="1"/>
  <c r="O7" i="1"/>
  <c r="O8" i="1"/>
  <c r="O9" i="1"/>
  <c r="O10" i="1"/>
  <c r="O11" i="1"/>
  <c r="O12" i="1"/>
  <c r="O13" i="1"/>
  <c r="O15" i="1"/>
  <c r="O6" i="1"/>
  <c r="K7" i="1"/>
  <c r="E7" i="1"/>
  <c r="F7" i="1"/>
  <c r="G7" i="1"/>
  <c r="M7" i="1"/>
  <c r="N7" i="1"/>
  <c r="K8" i="1"/>
  <c r="E8" i="1"/>
  <c r="F8" i="1"/>
  <c r="G8" i="1"/>
  <c r="M8" i="1"/>
  <c r="N8" i="1"/>
  <c r="K9" i="1"/>
  <c r="E9" i="1"/>
  <c r="F9" i="1"/>
  <c r="G9" i="1"/>
  <c r="M9" i="1"/>
  <c r="N9" i="1"/>
  <c r="K10" i="1"/>
  <c r="E10" i="1"/>
  <c r="F10" i="1"/>
  <c r="G10" i="1"/>
  <c r="M10" i="1"/>
  <c r="N10" i="1"/>
  <c r="K11" i="1"/>
  <c r="E11" i="1"/>
  <c r="F11" i="1"/>
  <c r="G11" i="1"/>
  <c r="M11" i="1"/>
  <c r="N11" i="1"/>
  <c r="K12" i="1"/>
  <c r="E12" i="1"/>
  <c r="F12" i="1"/>
  <c r="G12" i="1"/>
  <c r="M12" i="1"/>
  <c r="N12" i="1"/>
  <c r="K13" i="1"/>
  <c r="E13" i="1"/>
  <c r="F13" i="1"/>
  <c r="G13" i="1"/>
  <c r="M13" i="1"/>
  <c r="K14" i="1"/>
  <c r="E14" i="1"/>
  <c r="F14" i="1"/>
  <c r="G14" i="1"/>
  <c r="M14" i="1"/>
  <c r="K15" i="1"/>
  <c r="E15" i="1"/>
  <c r="F15" i="1"/>
  <c r="G15" i="1"/>
  <c r="M15" i="1"/>
  <c r="N15" i="1"/>
  <c r="K6" i="1"/>
  <c r="H15" i="1"/>
  <c r="I15" i="1"/>
  <c r="H14" i="1"/>
  <c r="I14" i="1"/>
  <c r="H13" i="1"/>
  <c r="I13" i="1"/>
  <c r="H7" i="1"/>
  <c r="I7" i="1"/>
  <c r="H8" i="1"/>
  <c r="I8" i="1"/>
  <c r="H9" i="1"/>
  <c r="I9" i="1"/>
  <c r="H10" i="1"/>
  <c r="I10" i="1"/>
  <c r="H11" i="1"/>
  <c r="I11" i="1"/>
  <c r="H12" i="1"/>
  <c r="I12" i="1"/>
  <c r="E6" i="1"/>
  <c r="F6" i="1"/>
  <c r="G6" i="1"/>
  <c r="M6" i="1"/>
  <c r="N6" i="1"/>
  <c r="H6" i="1"/>
  <c r="I6" i="1"/>
</calcChain>
</file>

<file path=xl/sharedStrings.xml><?xml version="1.0" encoding="utf-8"?>
<sst xmlns="http://schemas.openxmlformats.org/spreadsheetml/2006/main" count="21" uniqueCount="20">
  <si>
    <t>nm</t>
  </si>
  <si>
    <t>Line</t>
  </si>
  <si>
    <t>p</t>
  </si>
  <si>
    <t>Intensity</t>
  </si>
  <si>
    <t>Normalized Intensity</t>
  </si>
  <si>
    <t>h</t>
  </si>
  <si>
    <t>k</t>
  </si>
  <si>
    <t>l</t>
  </si>
  <si>
    <t>Lattice parameter =</t>
  </si>
  <si>
    <r>
      <t xml:space="preserve">sin </t>
    </r>
    <r>
      <rPr>
        <sz val="12"/>
        <rFont val="Symbol"/>
        <charset val="2"/>
      </rPr>
      <t>q</t>
    </r>
  </si>
  <si>
    <t>F</t>
  </si>
  <si>
    <t>Max Intensity =</t>
  </si>
  <si>
    <r>
      <t>h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k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>2</t>
    </r>
  </si>
  <si>
    <r>
      <t>F</t>
    </r>
    <r>
      <rPr>
        <vertAlign val="superscript"/>
        <sz val="12"/>
        <rFont val="Times New Roman"/>
        <family val="1"/>
      </rPr>
      <t>2</t>
    </r>
  </si>
  <si>
    <r>
      <t>Cu K</t>
    </r>
    <r>
      <rPr>
        <sz val="12"/>
        <rFont val="Symbol"/>
        <charset val="2"/>
      </rPr>
      <t>a</t>
    </r>
    <r>
      <rPr>
        <sz val="12"/>
        <rFont val="Times New Roman"/>
        <family val="1"/>
      </rPr>
      <t xml:space="preserve"> radiation =</t>
    </r>
  </si>
  <si>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(rad)</t>
    </r>
  </si>
  <si>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(deg)</t>
    </r>
  </si>
  <si>
    <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(deg)</t>
    </r>
  </si>
  <si>
    <r>
      <t>Theoretical X-Ray Diffraction Pattern for Cu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Mg</t>
    </r>
  </si>
  <si>
    <r>
      <t>(1 + cos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>)/(sin</t>
    </r>
    <r>
      <rPr>
        <vertAlign val="superscript"/>
        <sz val="12"/>
        <rFont val="Times New Roman"/>
        <family val="1"/>
      </rP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cos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</si>
</sst>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Verdana"/>
    </font>
    <font>
      <sz val="12"/>
      <name val="Symbol"/>
      <charset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  <charset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NumberFormat="1" applyFont="1"/>
    <xf numFmtId="164" fontId="2" fillId="0" borderId="0" xfId="0" applyNumberFormat="1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2579560648989"/>
          <c:y val="0.19696738752981896"/>
          <c:w val="0.48514276767576309"/>
          <c:h val="0.336118773893824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Data!$I$6:$I$15</c:f>
              <c:numCache>
                <c:formatCode>0.0000</c:formatCode>
                <c:ptCount val="10"/>
                <c:pt idx="0">
                  <c:v>21.844151926581482</c:v>
                </c:pt>
                <c:pt idx="1">
                  <c:v>36.047281253057228</c:v>
                </c:pt>
                <c:pt idx="2">
                  <c:v>42.546309581725957</c:v>
                </c:pt>
                <c:pt idx="3">
                  <c:v>44.537013649137712</c:v>
                </c:pt>
                <c:pt idx="4">
                  <c:v>51.898000199451992</c:v>
                </c:pt>
                <c:pt idx="5">
                  <c:v>56.957381331331625</c:v>
                </c:pt>
                <c:pt idx="6">
                  <c:v>64.811668465836433</c:v>
                </c:pt>
                <c:pt idx="7">
                  <c:v>69.280426688989834</c:v>
                </c:pt>
                <c:pt idx="8">
                  <c:v>69.280426688989834</c:v>
                </c:pt>
                <c:pt idx="9">
                  <c:v>76.45985070300614</c:v>
                </c:pt>
              </c:numCache>
            </c:numRef>
          </c:xVal>
          <c:yVal>
            <c:numRef>
              <c:f>Data!$O$6:$O$15</c:f>
              <c:numCache>
                <c:formatCode>0.0000</c:formatCode>
                <c:ptCount val="10"/>
                <c:pt idx="0">
                  <c:v>64.751551230086662</c:v>
                </c:pt>
                <c:pt idx="1">
                  <c:v>8.5990072617564852</c:v>
                </c:pt>
                <c:pt idx="2">
                  <c:v>100</c:v>
                </c:pt>
                <c:pt idx="3">
                  <c:v>68.325379875016679</c:v>
                </c:pt>
                <c:pt idx="4">
                  <c:v>18.671447140697172</c:v>
                </c:pt>
                <c:pt idx="5">
                  <c:v>10.373630378227535</c:v>
                </c:pt>
                <c:pt idx="6">
                  <c:v>2.4419442711312933</c:v>
                </c:pt>
                <c:pt idx="7">
                  <c:v>22.879106534166308</c:v>
                </c:pt>
                <c:pt idx="9">
                  <c:v>20.443147492562055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6E-694B-BFE9-33E5BCD2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006800"/>
        <c:axId val="1"/>
      </c:scatterChart>
      <c:valAx>
        <c:axId val="321006800"/>
        <c:scaling>
          <c:orientation val="minMax"/>
          <c:max val="8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sz="1200">
                    <a:latin typeface="Symbol" pitchFamily="2" charset="2"/>
                    <a:cs typeface="Times New Roman" panose="02020603050405020304" pitchFamily="18" charset="0"/>
                  </a:rPr>
                  <a:t>q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(degrees)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Helvetica Neue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Intensity (a.u.)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Helvetica Neue"/>
                <a:cs typeface="Times New Roman" panose="02020603050405020304" pitchFamily="18" charset="0"/>
              </a:defRPr>
            </a:pPr>
            <a:endParaRPr lang="en-US"/>
          </a:p>
        </c:txPr>
        <c:crossAx val="321006800"/>
        <c:crosses val="autoZero"/>
        <c:crossBetween val="midCat"/>
        <c:majorUnit val="20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4" workbookViewId="0" zoomToFit="1"/>
  </sheetViews>
  <pageMargins left="0.7" right="0.7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19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99B127-9483-9047-BF6F-33E32D9B9D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M6" sqref="M6"/>
    </sheetView>
  </sheetViews>
  <sheetFormatPr baseColWidth="10" defaultRowHeight="16" x14ac:dyDescent="0.2"/>
  <cols>
    <col min="1" max="1" width="9.5" style="4" customWidth="1"/>
    <col min="2" max="2" width="7.33203125" style="4" customWidth="1"/>
    <col min="3" max="3" width="7.6640625" style="4" customWidth="1"/>
    <col min="4" max="4" width="7.1640625" style="4" customWidth="1"/>
    <col min="5" max="5" width="16.5" style="4" customWidth="1"/>
    <col min="6" max="6" width="10.33203125" style="4" customWidth="1"/>
    <col min="7" max="7" width="9.6640625" style="4" customWidth="1"/>
    <col min="8" max="8" width="10.5" style="4" customWidth="1"/>
    <col min="9" max="9" width="11" style="4" customWidth="1"/>
    <col min="10" max="10" width="10.33203125" style="4" customWidth="1"/>
    <col min="11" max="11" width="12.33203125" style="4" customWidth="1"/>
    <col min="12" max="12" width="6.6640625" style="4" customWidth="1"/>
    <col min="13" max="13" width="27.33203125" style="4" customWidth="1"/>
    <col min="14" max="14" width="14.83203125" style="5" customWidth="1"/>
    <col min="15" max="15" width="20.83203125" style="4" customWidth="1"/>
  </cols>
  <sheetData>
    <row r="1" spans="1:15" s="14" customFormat="1" ht="20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1"/>
    </row>
    <row r="2" spans="1:15" x14ac:dyDescent="0.2">
      <c r="A2" s="6" t="s">
        <v>14</v>
      </c>
      <c r="C2" s="4">
        <v>0.1542</v>
      </c>
      <c r="D2" s="4" t="s">
        <v>0</v>
      </c>
    </row>
    <row r="3" spans="1:15" x14ac:dyDescent="0.2">
      <c r="A3" s="4" t="s">
        <v>8</v>
      </c>
      <c r="C3" s="4">
        <v>0.70479999999999998</v>
      </c>
      <c r="D3" s="4" t="s">
        <v>0</v>
      </c>
    </row>
    <row r="4" spans="1:15" x14ac:dyDescent="0.2">
      <c r="A4" s="1"/>
    </row>
    <row r="5" spans="1:15" ht="35" customHeight="1" x14ac:dyDescent="0.2">
      <c r="A5" s="1" t="s">
        <v>1</v>
      </c>
      <c r="B5" s="2" t="s">
        <v>5</v>
      </c>
      <c r="C5" s="2" t="s">
        <v>6</v>
      </c>
      <c r="D5" s="2" t="s">
        <v>7</v>
      </c>
      <c r="E5" s="2" t="s">
        <v>12</v>
      </c>
      <c r="F5" s="1" t="s">
        <v>9</v>
      </c>
      <c r="G5" s="10" t="s">
        <v>15</v>
      </c>
      <c r="H5" s="10" t="s">
        <v>16</v>
      </c>
      <c r="I5" s="1" t="s">
        <v>17</v>
      </c>
      <c r="J5" s="2" t="s">
        <v>10</v>
      </c>
      <c r="K5" s="2" t="s">
        <v>13</v>
      </c>
      <c r="L5" s="2" t="s">
        <v>2</v>
      </c>
      <c r="M5" s="1" t="s">
        <v>19</v>
      </c>
      <c r="N5" s="3" t="s">
        <v>3</v>
      </c>
      <c r="O5" s="1" t="s">
        <v>4</v>
      </c>
    </row>
    <row r="6" spans="1:15" x14ac:dyDescent="0.2">
      <c r="A6" s="4">
        <v>1</v>
      </c>
      <c r="B6" s="4">
        <v>1</v>
      </c>
      <c r="C6" s="4">
        <v>1</v>
      </c>
      <c r="D6" s="4">
        <v>1</v>
      </c>
      <c r="E6" s="4">
        <f>B6^2+C6^2+D6^2</f>
        <v>3</v>
      </c>
      <c r="F6" s="7">
        <f>SQRT(($C$2^2/(4*$C$3^2))*E6)</f>
        <v>0.18947377591311074</v>
      </c>
      <c r="G6" s="7">
        <f>ASIN(F6)</f>
        <v>0.19062618671235473</v>
      </c>
      <c r="H6" s="7">
        <f>G6*180/PI()</f>
        <v>10.922075963290741</v>
      </c>
      <c r="I6" s="7">
        <f>H6*2</f>
        <v>21.844151926581482</v>
      </c>
      <c r="J6" s="7">
        <v>134.767</v>
      </c>
      <c r="K6" s="7">
        <f>J6^2</f>
        <v>18162.144289</v>
      </c>
      <c r="L6" s="8">
        <v>8</v>
      </c>
      <c r="M6" s="7">
        <f t="shared" ref="M6:M15" si="0">(1+(COS(2*G6)^2))/((SIN(G6))^2*COS(G6))</f>
        <v>52.810036394076818</v>
      </c>
      <c r="N6" s="9">
        <f>K6*L6*M6</f>
        <v>7673148.0071725156</v>
      </c>
      <c r="O6" s="7">
        <f>(N6/$N$17)*100</f>
        <v>64.751551230086662</v>
      </c>
    </row>
    <row r="7" spans="1:15" x14ac:dyDescent="0.2">
      <c r="A7" s="4">
        <v>2</v>
      </c>
      <c r="B7" s="4">
        <v>2</v>
      </c>
      <c r="C7" s="4">
        <v>2</v>
      </c>
      <c r="D7" s="4">
        <v>0</v>
      </c>
      <c r="E7" s="4">
        <f>B7^2+C7^2+D7^2</f>
        <v>8</v>
      </c>
      <c r="F7" s="7">
        <f t="shared" ref="F7:F15" si="1">SQRT(($C$2^2/(4*$C$3^2))*E7)</f>
        <v>0.30940938041704213</v>
      </c>
      <c r="G7" s="7">
        <f t="shared" ref="G7:G15" si="2">ASIN(F7)</f>
        <v>0.31457187212913795</v>
      </c>
      <c r="H7" s="7">
        <f t="shared" ref="H7:H15" si="3">G7*180/PI()</f>
        <v>18.023640626528614</v>
      </c>
      <c r="I7" s="7">
        <f t="shared" ref="I7:I15" si="4">H7*2</f>
        <v>36.047281253057228</v>
      </c>
      <c r="J7" s="7">
        <v>68.370900000000006</v>
      </c>
      <c r="K7" s="7">
        <f t="shared" ref="K7:K15" si="5">J7^2</f>
        <v>4674.5799668100008</v>
      </c>
      <c r="L7" s="8">
        <v>12</v>
      </c>
      <c r="M7" s="7">
        <f t="shared" si="0"/>
        <v>18.165521674491306</v>
      </c>
      <c r="N7" s="9">
        <f t="shared" ref="N7:N15" si="6">K7*L7*M7</f>
        <v>1018994.2044747591</v>
      </c>
      <c r="O7" s="7">
        <f t="shared" ref="O7:O15" si="7">(N7/$N$17)*100</f>
        <v>8.5990072617564852</v>
      </c>
    </row>
    <row r="8" spans="1:15" x14ac:dyDescent="0.2">
      <c r="A8" s="4">
        <v>3</v>
      </c>
      <c r="B8" s="4">
        <v>3</v>
      </c>
      <c r="C8" s="4">
        <v>1</v>
      </c>
      <c r="D8" s="4">
        <v>1</v>
      </c>
      <c r="E8" s="4">
        <f t="shared" ref="E8:E15" si="8">B8^2+C8^2+D8^2</f>
        <v>11</v>
      </c>
      <c r="F8" s="7">
        <f t="shared" si="1"/>
        <v>0.36281465853632427</v>
      </c>
      <c r="G8" s="7">
        <f t="shared" si="2"/>
        <v>0.37128659338696468</v>
      </c>
      <c r="H8" s="7">
        <f t="shared" si="3"/>
        <v>21.273154790862979</v>
      </c>
      <c r="I8" s="7">
        <f t="shared" si="4"/>
        <v>42.546309581725957</v>
      </c>
      <c r="J8" s="7">
        <v>198.137</v>
      </c>
      <c r="K8" s="7">
        <f t="shared" si="5"/>
        <v>39258.270769000002</v>
      </c>
      <c r="L8" s="8">
        <v>24</v>
      </c>
      <c r="M8" s="7">
        <f t="shared" si="0"/>
        <v>12.577113798997106</v>
      </c>
      <c r="N8" s="9">
        <f t="shared" si="6"/>
        <v>11850137.736325312</v>
      </c>
      <c r="O8" s="7">
        <f t="shared" si="7"/>
        <v>100</v>
      </c>
    </row>
    <row r="9" spans="1:15" x14ac:dyDescent="0.2">
      <c r="A9" s="4">
        <v>4</v>
      </c>
      <c r="B9" s="4">
        <v>2</v>
      </c>
      <c r="C9" s="4">
        <v>2</v>
      </c>
      <c r="D9" s="4">
        <v>2</v>
      </c>
      <c r="E9" s="4">
        <f t="shared" si="8"/>
        <v>12</v>
      </c>
      <c r="F9" s="7">
        <f t="shared" si="1"/>
        <v>0.37894755182622147</v>
      </c>
      <c r="G9" s="7">
        <f t="shared" si="2"/>
        <v>0.38865876359155382</v>
      </c>
      <c r="H9" s="7">
        <f t="shared" si="3"/>
        <v>22.268506824568856</v>
      </c>
      <c r="I9" s="7">
        <f t="shared" si="4"/>
        <v>44.537013649137712</v>
      </c>
      <c r="J9" s="7">
        <v>298.637</v>
      </c>
      <c r="K9" s="7">
        <f t="shared" si="5"/>
        <v>89184.057769000006</v>
      </c>
      <c r="L9" s="8">
        <v>8</v>
      </c>
      <c r="M9" s="7">
        <f t="shared" si="0"/>
        <v>11.348232838076994</v>
      </c>
      <c r="N9" s="9">
        <f t="shared" si="6"/>
        <v>8096651.6240569726</v>
      </c>
      <c r="O9" s="7">
        <f t="shared" si="7"/>
        <v>68.325379875016679</v>
      </c>
    </row>
    <row r="10" spans="1:15" x14ac:dyDescent="0.2">
      <c r="A10" s="4">
        <v>5</v>
      </c>
      <c r="B10" s="4">
        <v>4</v>
      </c>
      <c r="C10" s="4">
        <v>0</v>
      </c>
      <c r="D10" s="4">
        <v>0</v>
      </c>
      <c r="E10" s="4">
        <f t="shared" si="8"/>
        <v>16</v>
      </c>
      <c r="F10" s="7">
        <f t="shared" si="1"/>
        <v>0.43757094211123726</v>
      </c>
      <c r="G10" s="7">
        <f t="shared" si="2"/>
        <v>0.45289548934055551</v>
      </c>
      <c r="H10" s="7">
        <f t="shared" si="3"/>
        <v>25.949000099725996</v>
      </c>
      <c r="I10" s="7">
        <f t="shared" si="4"/>
        <v>51.898000199451992</v>
      </c>
      <c r="J10" s="7">
        <v>214.43100000000001</v>
      </c>
      <c r="K10" s="7">
        <f t="shared" si="5"/>
        <v>45980.653761000001</v>
      </c>
      <c r="L10" s="8">
        <v>6</v>
      </c>
      <c r="M10" s="7">
        <f t="shared" si="0"/>
        <v>8.0200113981214987</v>
      </c>
      <c r="N10" s="9">
        <f t="shared" si="6"/>
        <v>2212592.2035377892</v>
      </c>
      <c r="O10" s="7">
        <f t="shared" si="7"/>
        <v>18.671447140697172</v>
      </c>
    </row>
    <row r="11" spans="1:15" x14ac:dyDescent="0.2">
      <c r="A11" s="4">
        <v>6</v>
      </c>
      <c r="B11" s="4">
        <v>3</v>
      </c>
      <c r="C11" s="4">
        <v>3</v>
      </c>
      <c r="D11" s="4">
        <v>1</v>
      </c>
      <c r="E11" s="4">
        <f t="shared" si="8"/>
        <v>19</v>
      </c>
      <c r="F11" s="7">
        <f t="shared" si="1"/>
        <v>0.47683187932319232</v>
      </c>
      <c r="G11" s="7">
        <f t="shared" si="2"/>
        <v>0.49704691877284407</v>
      </c>
      <c r="H11" s="7">
        <f t="shared" si="3"/>
        <v>28.478690665665813</v>
      </c>
      <c r="I11" s="7">
        <f t="shared" si="4"/>
        <v>56.957381331331625</v>
      </c>
      <c r="J11" s="7">
        <v>88.829599999999999</v>
      </c>
      <c r="K11" s="7">
        <f t="shared" si="5"/>
        <v>7890.6978361599995</v>
      </c>
      <c r="L11" s="8">
        <v>24</v>
      </c>
      <c r="M11" s="7">
        <f t="shared" si="0"/>
        <v>6.4912377080045855</v>
      </c>
      <c r="N11" s="9">
        <f t="shared" si="6"/>
        <v>1229289.4880772475</v>
      </c>
      <c r="O11" s="7">
        <f t="shared" si="7"/>
        <v>10.373630378227535</v>
      </c>
    </row>
    <row r="12" spans="1:15" x14ac:dyDescent="0.2">
      <c r="A12" s="4">
        <v>7</v>
      </c>
      <c r="B12" s="4">
        <v>4</v>
      </c>
      <c r="C12" s="4">
        <v>2</v>
      </c>
      <c r="D12" s="4">
        <v>2</v>
      </c>
      <c r="E12" s="4">
        <f t="shared" si="8"/>
        <v>24</v>
      </c>
      <c r="F12" s="7">
        <f t="shared" si="1"/>
        <v>0.53591276722072378</v>
      </c>
      <c r="G12" s="7">
        <f t="shared" si="2"/>
        <v>0.56558850421991391</v>
      </c>
      <c r="H12" s="7">
        <f t="shared" si="3"/>
        <v>32.405834232918217</v>
      </c>
      <c r="I12" s="7">
        <f t="shared" si="4"/>
        <v>64.811668465836433</v>
      </c>
      <c r="J12" s="7">
        <v>49.752000000000002</v>
      </c>
      <c r="K12" s="7">
        <f t="shared" si="5"/>
        <v>2475.2615040000001</v>
      </c>
      <c r="L12" s="8">
        <v>24</v>
      </c>
      <c r="M12" s="7">
        <f t="shared" si="0"/>
        <v>4.8710974427304299</v>
      </c>
      <c r="N12" s="9">
        <f t="shared" si="6"/>
        <v>289373.75957336347</v>
      </c>
      <c r="O12" s="7">
        <f t="shared" si="7"/>
        <v>2.4419442711312933</v>
      </c>
    </row>
    <row r="13" spans="1:15" x14ac:dyDescent="0.2">
      <c r="A13" s="4">
        <v>8</v>
      </c>
      <c r="B13" s="4">
        <v>5</v>
      </c>
      <c r="C13" s="4">
        <v>1</v>
      </c>
      <c r="D13" s="4">
        <v>1</v>
      </c>
      <c r="E13" s="4">
        <f t="shared" si="8"/>
        <v>27</v>
      </c>
      <c r="F13" s="7">
        <f t="shared" si="1"/>
        <v>0.56842132773933218</v>
      </c>
      <c r="G13" s="7">
        <f t="shared" si="2"/>
        <v>0.60458577645471301</v>
      </c>
      <c r="H13" s="7">
        <f t="shared" si="3"/>
        <v>34.640213344494917</v>
      </c>
      <c r="I13" s="7">
        <f t="shared" si="4"/>
        <v>69.280426688989834</v>
      </c>
      <c r="J13" s="7">
        <v>141.48099999999999</v>
      </c>
      <c r="K13" s="7">
        <f t="shared" si="5"/>
        <v>20016.873360999998</v>
      </c>
      <c r="L13" s="8">
        <v>24</v>
      </c>
      <c r="M13" s="7">
        <f t="shared" si="0"/>
        <v>4.2326878245153994</v>
      </c>
      <c r="N13" s="9">
        <f>K13*L13*M13+677801.4093</f>
        <v>2711205.637139312</v>
      </c>
      <c r="O13" s="7">
        <f t="shared" si="7"/>
        <v>22.879106534166308</v>
      </c>
    </row>
    <row r="14" spans="1:15" x14ac:dyDescent="0.2">
      <c r="A14" s="4">
        <v>9</v>
      </c>
      <c r="B14" s="4">
        <v>3</v>
      </c>
      <c r="C14" s="4">
        <v>3</v>
      </c>
      <c r="D14" s="4">
        <v>3</v>
      </c>
      <c r="E14" s="4">
        <f t="shared" si="8"/>
        <v>27</v>
      </c>
      <c r="F14" s="7">
        <f t="shared" si="1"/>
        <v>0.56842132773933218</v>
      </c>
      <c r="G14" s="7">
        <f t="shared" si="2"/>
        <v>0.60458577645471301</v>
      </c>
      <c r="H14" s="7">
        <f t="shared" si="3"/>
        <v>34.640213344494917</v>
      </c>
      <c r="I14" s="7">
        <f t="shared" si="4"/>
        <v>69.280426688989834</v>
      </c>
      <c r="J14" s="7">
        <v>141.48099999999999</v>
      </c>
      <c r="K14" s="7">
        <f t="shared" si="5"/>
        <v>20016.873360999998</v>
      </c>
      <c r="L14" s="8">
        <v>8</v>
      </c>
      <c r="M14" s="7">
        <f t="shared" si="0"/>
        <v>4.2326878245153994</v>
      </c>
      <c r="N14" s="9"/>
      <c r="O14" s="7"/>
    </row>
    <row r="15" spans="1:15" x14ac:dyDescent="0.2">
      <c r="A15" s="4">
        <v>10</v>
      </c>
      <c r="B15" s="4">
        <v>4</v>
      </c>
      <c r="C15" s="4">
        <v>4</v>
      </c>
      <c r="D15" s="4">
        <v>0</v>
      </c>
      <c r="E15" s="4">
        <f t="shared" si="8"/>
        <v>32</v>
      </c>
      <c r="F15" s="7">
        <f t="shared" si="1"/>
        <v>0.61881876083408427</v>
      </c>
      <c r="G15" s="7">
        <f t="shared" si="2"/>
        <v>0.66723807017537906</v>
      </c>
      <c r="H15" s="7">
        <f t="shared" si="3"/>
        <v>38.22992535150307</v>
      </c>
      <c r="I15" s="7">
        <f t="shared" si="4"/>
        <v>76.45985070300614</v>
      </c>
      <c r="J15" s="7">
        <v>239.94</v>
      </c>
      <c r="K15" s="7">
        <f t="shared" si="5"/>
        <v>57571.203600000001</v>
      </c>
      <c r="L15" s="8">
        <v>12</v>
      </c>
      <c r="M15" s="7">
        <f t="shared" si="0"/>
        <v>3.5065868930185351</v>
      </c>
      <c r="N15" s="9">
        <f t="shared" si="6"/>
        <v>2422541.135508738</v>
      </c>
      <c r="O15" s="7">
        <f t="shared" si="7"/>
        <v>20.443147492562055</v>
      </c>
    </row>
    <row r="17" spans="13:14" x14ac:dyDescent="0.2">
      <c r="M17" s="1" t="s">
        <v>11</v>
      </c>
      <c r="N17" s="9">
        <f>MAX(N6:N15)</f>
        <v>11850137.736325312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XRD Pattern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Graeve</dc:creator>
  <cp:lastModifiedBy>Olivia Graeve</cp:lastModifiedBy>
  <cp:lastPrinted>2022-10-30T20:43:41Z</cp:lastPrinted>
  <dcterms:created xsi:type="dcterms:W3CDTF">2003-03-27T16:47:12Z</dcterms:created>
  <dcterms:modified xsi:type="dcterms:W3CDTF">2022-10-31T01:29:55Z</dcterms:modified>
</cp:coreProperties>
</file>