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oliviagraeve/Desktop/MAE 251 Fall 2021/Examinations/Midterm 1/Problem 2/"/>
    </mc:Choice>
  </mc:AlternateContent>
  <xr:revisionPtr revIDLastSave="0" documentId="13_ncr:40009_{4F23B265-6822-1B40-9E7C-A4979FC3CDDC}" xr6:coauthVersionLast="47" xr6:coauthVersionMax="47" xr10:uidLastSave="{00000000-0000-0000-0000-000000000000}"/>
  <bookViews>
    <workbookView xWindow="8880" yWindow="460" windowWidth="19780" windowHeight="16400" tabRatio="222"/>
  </bookViews>
  <sheets>
    <sheet name="A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M7" i="1"/>
  <c r="N7" i="1"/>
  <c r="E6" i="1"/>
  <c r="F6" i="1"/>
  <c r="G6" i="1"/>
  <c r="M6" i="1"/>
  <c r="N6" i="1"/>
  <c r="E8" i="1"/>
  <c r="F8" i="1"/>
  <c r="G8" i="1"/>
  <c r="M8" i="1"/>
  <c r="N8" i="1"/>
  <c r="E9" i="1"/>
  <c r="F9" i="1"/>
  <c r="G9" i="1"/>
  <c r="M9" i="1"/>
  <c r="N9" i="1"/>
  <c r="E10" i="1"/>
  <c r="F10" i="1"/>
  <c r="G10" i="1"/>
  <c r="M10" i="1"/>
  <c r="N10" i="1"/>
  <c r="E11" i="1"/>
  <c r="F11" i="1"/>
  <c r="G11" i="1"/>
  <c r="M11" i="1"/>
  <c r="N11" i="1"/>
  <c r="E12" i="1"/>
  <c r="F12" i="1"/>
  <c r="G12" i="1"/>
  <c r="M12" i="1"/>
  <c r="N12" i="1"/>
  <c r="E13" i="1"/>
  <c r="F13" i="1"/>
  <c r="G13" i="1"/>
  <c r="M13" i="1"/>
  <c r="N13" i="1"/>
  <c r="N15" i="1"/>
  <c r="O7" i="1"/>
  <c r="O8" i="1"/>
  <c r="O9" i="1"/>
  <c r="O10" i="1"/>
  <c r="O11" i="1"/>
  <c r="O12" i="1"/>
  <c r="O13" i="1"/>
  <c r="O6" i="1"/>
  <c r="K7" i="1"/>
  <c r="K8" i="1"/>
  <c r="K9" i="1"/>
  <c r="K10" i="1"/>
  <c r="K11" i="1"/>
  <c r="K12" i="1"/>
  <c r="K13" i="1"/>
  <c r="K6" i="1"/>
  <c r="H9" i="1"/>
  <c r="I9" i="1"/>
  <c r="H10" i="1"/>
  <c r="I10" i="1"/>
  <c r="H11" i="1"/>
  <c r="I11" i="1"/>
  <c r="H12" i="1"/>
  <c r="I12" i="1"/>
  <c r="H13" i="1"/>
  <c r="I13" i="1"/>
  <c r="A7" i="1"/>
  <c r="A8" i="1"/>
  <c r="A9" i="1"/>
  <c r="A10" i="1"/>
  <c r="A11" i="1"/>
  <c r="A12" i="1"/>
  <c r="A13" i="1"/>
  <c r="H7" i="1"/>
  <c r="H8" i="1"/>
  <c r="H6" i="1"/>
  <c r="I6" i="1"/>
  <c r="I8" i="1"/>
  <c r="I7" i="1"/>
</calcChain>
</file>

<file path=xl/sharedStrings.xml><?xml version="1.0" encoding="utf-8"?>
<sst xmlns="http://schemas.openxmlformats.org/spreadsheetml/2006/main" count="21" uniqueCount="20">
  <si>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</si>
  <si>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</si>
  <si>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</si>
  <si>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</si>
  <si>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</si>
  <si>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</si>
  <si>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</si>
  <si>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</si>
  <si>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charset val="2"/>
      </rPr>
      <t>a</t>
    </r>
    <r>
      <rPr>
        <sz val="10"/>
        <rFont val="Verdana"/>
      </rPr>
      <t xml:space="preserve"> radiation =</t>
    </r>
  </si>
  <si>
    <r>
      <t>q</t>
    </r>
    <r>
      <rPr>
        <sz val="12"/>
        <rFont val="Verdana"/>
        <family val="2"/>
      </rPr>
      <t xml:space="preserve"> (rad)</t>
    </r>
  </si>
  <si>
    <r>
      <t>q</t>
    </r>
    <r>
      <rPr>
        <sz val="12"/>
        <rFont val="Verdana"/>
        <family val="2"/>
      </rPr>
      <t xml:space="preserve"> (deg)</t>
    </r>
  </si>
  <si>
    <r>
      <t>F</t>
    </r>
    <r>
      <rPr>
        <vertAlign val="superscript"/>
        <sz val="12"/>
        <rFont val="Verdana"/>
        <family val="2"/>
      </rPr>
      <t>2</t>
    </r>
  </si>
  <si>
    <r>
      <t>(1 + cos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>2</t>
    </r>
    <r>
      <rPr>
        <sz val="12"/>
        <rFont val="Symbol"/>
        <charset val="2"/>
      </rPr>
      <t>q</t>
    </r>
    <r>
      <rPr>
        <sz val="12"/>
        <rFont val="Verdana"/>
        <family val="2"/>
      </rPr>
      <t>)/(sin</t>
    </r>
    <r>
      <rPr>
        <vertAlign val="superscript"/>
        <sz val="12"/>
        <rFont val="Verdana"/>
        <family val="2"/>
      </rPr>
      <t>2</t>
    </r>
    <r>
      <rPr>
        <sz val="12"/>
        <rFont val="Symbol"/>
        <charset val="2"/>
      </rPr>
      <t>q</t>
    </r>
    <r>
      <rPr>
        <sz val="12"/>
        <rFont val="Verdana"/>
        <family val="2"/>
      </rPr>
      <t xml:space="preserve"> cos</t>
    </r>
    <r>
      <rPr>
        <sz val="12"/>
        <rFont val="Symbol"/>
        <charset val="2"/>
      </rPr>
      <t>q</t>
    </r>
    <r>
      <rPr>
        <sz val="12"/>
        <rFont val="Verdana"/>
        <family val="2"/>
      </rPr>
      <t>)</t>
    </r>
  </si>
  <si>
    <t>Lattice parameter =</t>
  </si>
  <si>
    <r>
      <t>2</t>
    </r>
    <r>
      <rPr>
        <sz val="12"/>
        <rFont val="Symbol"/>
        <charset val="2"/>
      </rPr>
      <t>q</t>
    </r>
    <r>
      <rPr>
        <sz val="12"/>
        <rFont val="Verdana"/>
        <family val="2"/>
      </rPr>
      <t xml:space="preserve"> (deg)</t>
    </r>
  </si>
  <si>
    <r>
      <t>h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 xml:space="preserve"> + </t>
    </r>
    <r>
      <rPr>
        <i/>
        <sz val="12"/>
        <rFont val="Verdana"/>
        <family val="2"/>
      </rPr>
      <t>k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 xml:space="preserve"> + </t>
    </r>
    <r>
      <rPr>
        <i/>
        <sz val="12"/>
        <rFont val="Verdana"/>
        <family val="2"/>
      </rPr>
      <t>l</t>
    </r>
    <r>
      <rPr>
        <vertAlign val="superscript"/>
        <sz val="12"/>
        <rFont val="Verdana"/>
        <family val="2"/>
      </rPr>
      <t>2</t>
    </r>
  </si>
  <si>
    <r>
      <t xml:space="preserve">sin </t>
    </r>
    <r>
      <rPr>
        <sz val="12"/>
        <rFont val="Symbol"/>
        <charset val="2"/>
      </rPr>
      <t>q</t>
    </r>
  </si>
  <si>
    <t>F</t>
  </si>
  <si>
    <t>Theoretical X-Ray Diffraction Pattern for Cubic ZnS</t>
  </si>
  <si>
    <t>Max Intensity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</si>
</sst>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14"/>
      <name val="Verdana"/>
      <family val="2"/>
    </font>
    <font>
      <sz val="10"/>
      <name val="Symbol"/>
      <charset val="2"/>
    </font>
    <font>
      <sz val="12"/>
      <name val="Verdana"/>
      <family val="2"/>
    </font>
    <font>
      <i/>
      <sz val="12"/>
      <name val="Verdana"/>
      <family val="2"/>
    </font>
    <font>
      <vertAlign val="superscript"/>
      <sz val="12"/>
      <name val="Verdana"/>
      <family val="2"/>
    </font>
    <font>
      <sz val="12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NumberFormat="1"/>
    <xf numFmtId="0" fontId="1" fillId="0" borderId="0" xfId="0" applyFont="1"/>
    <xf numFmtId="164" fontId="0" fillId="0" borderId="0" xfId="0" applyNumberFormat="1" applyFill="1"/>
    <xf numFmtId="0" fontId="2" fillId="0" borderId="0" xfId="0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3864482480887"/>
          <c:y val="6.9400791263904305E-2"/>
          <c:w val="0.85000139676837094"/>
          <c:h val="0.735017471113168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Al!$I$6:$I$13</c:f>
              <c:numCache>
                <c:formatCode>0.0000</c:formatCode>
                <c:ptCount val="8"/>
                <c:pt idx="0">
                  <c:v>28.339248259725778</c:v>
                </c:pt>
                <c:pt idx="1">
                  <c:v>32.838417984790894</c:v>
                </c:pt>
                <c:pt idx="2">
                  <c:v>47.12459310462792</c:v>
                </c:pt>
                <c:pt idx="3">
                  <c:v>55.905550946662295</c:v>
                </c:pt>
                <c:pt idx="4">
                  <c:v>58.626851228397875</c:v>
                </c:pt>
                <c:pt idx="5">
                  <c:v>68.849881659175082</c:v>
                </c:pt>
                <c:pt idx="6">
                  <c:v>76.056489070912832</c:v>
                </c:pt>
                <c:pt idx="7">
                  <c:v>78.403625222407527</c:v>
                </c:pt>
              </c:numCache>
            </c:numRef>
          </c:xVal>
          <c:yVal>
            <c:numRef>
              <c:f>Al!$O$6:$O$13</c:f>
              <c:numCache>
                <c:formatCode>0</c:formatCode>
                <c:ptCount val="8"/>
                <c:pt idx="0">
                  <c:v>100</c:v>
                </c:pt>
                <c:pt idx="1">
                  <c:v>22.51863091785647</c:v>
                </c:pt>
                <c:pt idx="2">
                  <c:v>52.434697488451555</c:v>
                </c:pt>
                <c:pt idx="3">
                  <c:v>48.340863817707685</c:v>
                </c:pt>
                <c:pt idx="4">
                  <c:v>6.3413456576368308</c:v>
                </c:pt>
                <c:pt idx="5">
                  <c:v>8.7263827602757278</c:v>
                </c:pt>
                <c:pt idx="6">
                  <c:v>19.928546702724486</c:v>
                </c:pt>
                <c:pt idx="7">
                  <c:v>7.7491475969123469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7B-1E42-B27E-075FDB5E9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364575"/>
        <c:axId val="1"/>
      </c:scatterChart>
      <c:valAx>
        <c:axId val="1537364575"/>
        <c:scaling>
          <c:orientation val="minMax"/>
          <c:max val="8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Verdana" pitchFamily="2" charset="0"/>
                    <a:ea typeface="Verdana" pitchFamily="2" charset="0"/>
                    <a:cs typeface="Verdana" pitchFamily="2" charset="0"/>
                  </a:rPr>
                  <a:t>2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Symbol" charset="2"/>
                    <a:ea typeface="Verdana" pitchFamily="2" charset="0"/>
                    <a:cs typeface="Verdana" pitchFamily="2" charset="0"/>
                  </a:rPr>
                  <a:t>q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Symbol" charset="2"/>
                </a:endParaRPr>
              </a:p>
            </c:rich>
          </c:tx>
          <c:layout>
            <c:manualLayout>
              <c:xMode val="edge"/>
              <c:yMode val="edge"/>
              <c:x val="0.5192316238247997"/>
              <c:y val="0.889591892496087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defRPr>
                </a:pPr>
                <a:r>
                  <a:rPr lang="en-US"/>
                  <a:t>Relative Intensity</a:t>
                </a:r>
              </a:p>
            </c:rich>
          </c:tx>
          <c:layout>
            <c:manualLayout>
              <c:xMode val="edge"/>
              <c:yMode val="edge"/>
              <c:x val="4.8793548693737247E-3"/>
              <c:y val="0.253378012862895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  <a:endParaRPr lang="en-US"/>
          </a:p>
        </c:txPr>
        <c:crossAx val="153736457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12700</xdr:rowOff>
    </xdr:from>
    <xdr:to>
      <xdr:col>12</xdr:col>
      <xdr:colOff>762000</xdr:colOff>
      <xdr:row>38</xdr:row>
      <xdr:rowOff>38100</xdr:rowOff>
    </xdr:to>
    <xdr:graphicFrame macro="">
      <xdr:nvGraphicFramePr>
        <xdr:cNvPr id="1058" name="Chart 1">
          <a:extLst>
            <a:ext uri="{FF2B5EF4-FFF2-40B4-BE49-F238E27FC236}">
              <a16:creationId xmlns:a16="http://schemas.microsoft.com/office/drawing/2014/main" id="{B70928A6-0037-B241-BAF5-17DED6900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F6" sqref="F6"/>
    </sheetView>
  </sheetViews>
  <sheetFormatPr baseColWidth="10" defaultRowHeight="13" x14ac:dyDescent="0.15"/>
  <cols>
    <col min="1" max="1" width="9.5" customWidth="1"/>
    <col min="2" max="2" width="7.33203125" customWidth="1"/>
    <col min="3" max="3" width="7.6640625" customWidth="1"/>
    <col min="4" max="4" width="7.1640625" customWidth="1"/>
    <col min="5" max="5" width="16.5" customWidth="1"/>
    <col min="6" max="6" width="10.33203125" customWidth="1"/>
    <col min="7" max="7" width="9.6640625" customWidth="1"/>
    <col min="8" max="8" width="10.5" customWidth="1"/>
    <col min="9" max="9" width="11" customWidth="1"/>
    <col min="10" max="11" width="12.33203125" customWidth="1"/>
    <col min="12" max="12" width="6.6640625" customWidth="1"/>
    <col min="13" max="13" width="27.33203125" customWidth="1"/>
    <col min="14" max="14" width="14.83203125" customWidth="1"/>
    <col min="15" max="15" width="25.5" customWidth="1"/>
  </cols>
  <sheetData>
    <row r="1" spans="1:15" ht="18" x14ac:dyDescent="0.2">
      <c r="A1" s="2" t="s">
        <v>18</v>
      </c>
    </row>
    <row r="2" spans="1:15" x14ac:dyDescent="0.15">
      <c r="A2" s="3" t="s">
        <v>8</v>
      </c>
      <c r="C2">
        <v>0.154059</v>
      </c>
      <c r="D2" t="s">
        <v>0</v>
      </c>
    </row>
    <row r="3" spans="1:15" x14ac:dyDescent="0.15">
      <c r="A3" t="s">
        <v>13</v>
      </c>
      <c r="C3">
        <v>0.54502700000000004</v>
      </c>
      <c r="D3" t="s">
        <v>0</v>
      </c>
    </row>
    <row r="4" spans="1:15" x14ac:dyDescent="0.15">
      <c r="A4" s="1"/>
    </row>
    <row r="5" spans="1:15" ht="35" customHeight="1" x14ac:dyDescent="0.2">
      <c r="A5" s="5" t="s">
        <v>1</v>
      </c>
      <c r="B5" s="6" t="s">
        <v>5</v>
      </c>
      <c r="C5" s="6" t="s">
        <v>6</v>
      </c>
      <c r="D5" s="6" t="s">
        <v>7</v>
      </c>
      <c r="E5" s="6" t="s">
        <v>15</v>
      </c>
      <c r="F5" s="5" t="s">
        <v>16</v>
      </c>
      <c r="G5" s="7" t="s">
        <v>9</v>
      </c>
      <c r="H5" s="7" t="s">
        <v>10</v>
      </c>
      <c r="I5" s="5" t="s">
        <v>14</v>
      </c>
      <c r="J5" s="6" t="s">
        <v>17</v>
      </c>
      <c r="K5" s="6" t="s">
        <v>11</v>
      </c>
      <c r="L5" s="6" t="s">
        <v>2</v>
      </c>
      <c r="M5" s="5" t="s">
        <v>12</v>
      </c>
      <c r="N5" s="5" t="s">
        <v>3</v>
      </c>
      <c r="O5" s="5" t="s">
        <v>4</v>
      </c>
    </row>
    <row r="6" spans="1:15" x14ac:dyDescent="0.15">
      <c r="A6">
        <v>1</v>
      </c>
      <c r="B6">
        <v>1</v>
      </c>
      <c r="C6">
        <v>1</v>
      </c>
      <c r="D6">
        <v>1</v>
      </c>
      <c r="E6">
        <f>B6^2+C6^2+D6^2</f>
        <v>3</v>
      </c>
      <c r="F6" s="4">
        <f>SQRT(($C$2^2/(4*$C$3^2))*E6)</f>
        <v>0.2447933913028654</v>
      </c>
      <c r="G6" s="4">
        <f>ASIN(F6)</f>
        <v>0.24730659483614398</v>
      </c>
      <c r="H6" s="4">
        <f>G6*180/PI()</f>
        <v>14.169624129862889</v>
      </c>
      <c r="I6" s="4">
        <f>H6*2</f>
        <v>28.339248259725778</v>
      </c>
      <c r="J6" s="4">
        <v>107.301</v>
      </c>
      <c r="K6" s="4">
        <f>J6^2</f>
        <v>11513.504601000001</v>
      </c>
      <c r="L6" s="8">
        <v>8</v>
      </c>
      <c r="M6" s="4">
        <f>(1+(COS(2*G6)^2))/((SIN(G6))^2*COS(G6))</f>
        <v>30.544728504642265</v>
      </c>
      <c r="N6" s="10">
        <f>J6*L6*M6</f>
        <v>26219.839306212958</v>
      </c>
      <c r="O6" s="12">
        <f>(N6/$N$15)*100</f>
        <v>100</v>
      </c>
    </row>
    <row r="7" spans="1:15" x14ac:dyDescent="0.15">
      <c r="A7">
        <f>A6+1</f>
        <v>2</v>
      </c>
      <c r="B7">
        <v>2</v>
      </c>
      <c r="C7">
        <v>0</v>
      </c>
      <c r="D7">
        <v>0</v>
      </c>
      <c r="E7">
        <f>B7^2+C7^2+D7^2</f>
        <v>4</v>
      </c>
      <c r="F7" s="4">
        <f>SQRT(($C$2^2/(4*$C$3^2))*E7)</f>
        <v>0.28266306072910147</v>
      </c>
      <c r="G7" s="4">
        <f>ASIN(F7)</f>
        <v>0.28656925749036116</v>
      </c>
      <c r="H7" s="4">
        <f>G7*180/PI()</f>
        <v>16.419208992395447</v>
      </c>
      <c r="I7" s="4">
        <f>H7*2</f>
        <v>32.838417984790894</v>
      </c>
      <c r="J7" s="4">
        <v>44.209200000000003</v>
      </c>
      <c r="K7" s="4">
        <f t="shared" ref="K7:K13" si="0">J7^2</f>
        <v>1954.4533646400002</v>
      </c>
      <c r="L7" s="8">
        <v>6</v>
      </c>
      <c r="M7" s="4">
        <f>(1+(COS(2*G7)^2))/((SIN(G7))^2*COS(G7))</f>
        <v>22.259125704684223</v>
      </c>
      <c r="N7" s="10">
        <f>J7*L7*M7</f>
        <v>5904.3488406211545</v>
      </c>
      <c r="O7" s="12">
        <f t="shared" ref="O7:O13" si="1">(N7/$N$15)*100</f>
        <v>22.51863091785647</v>
      </c>
    </row>
    <row r="8" spans="1:15" x14ac:dyDescent="0.15">
      <c r="A8">
        <f t="shared" ref="A8:A13" si="2">A7+1</f>
        <v>3</v>
      </c>
      <c r="B8">
        <v>2</v>
      </c>
      <c r="C8">
        <v>2</v>
      </c>
      <c r="D8">
        <v>0</v>
      </c>
      <c r="E8">
        <f>B8^2+C8^2+D8^2</f>
        <v>8</v>
      </c>
      <c r="F8" s="4">
        <f>SQRT(($C$2^2/(4*$C$3^2))*E8)</f>
        <v>0.3997459340649851</v>
      </c>
      <c r="G8" s="4">
        <f>ASIN(F8)</f>
        <v>0.4112396541691869</v>
      </c>
      <c r="H8" s="4">
        <f>G8*180/PI()</f>
        <v>23.56229655231396</v>
      </c>
      <c r="I8" s="4">
        <f>H8*2</f>
        <v>47.12459310462792</v>
      </c>
      <c r="J8" s="4">
        <v>114.709</v>
      </c>
      <c r="K8" s="4">
        <f t="shared" si="0"/>
        <v>13158.154681</v>
      </c>
      <c r="L8" s="8">
        <v>12</v>
      </c>
      <c r="M8" s="4">
        <f>(1+(COS(2*G8)^2))/((SIN(G8))^2*COS(G8))</f>
        <v>9.987804954399742</v>
      </c>
      <c r="N8" s="10">
        <f>J8*L8*M8</f>
        <v>13748.29342217088</v>
      </c>
      <c r="O8" s="12">
        <f t="shared" si="1"/>
        <v>52.434697488451555</v>
      </c>
    </row>
    <row r="9" spans="1:15" x14ac:dyDescent="0.15">
      <c r="A9">
        <f t="shared" si="2"/>
        <v>4</v>
      </c>
      <c r="B9">
        <v>3</v>
      </c>
      <c r="C9">
        <v>1</v>
      </c>
      <c r="D9">
        <v>1</v>
      </c>
      <c r="E9">
        <f t="shared" ref="E9:E13" si="3">B9^2+C9^2+D9^2</f>
        <v>11</v>
      </c>
      <c r="F9" s="4">
        <f t="shared" ref="F9:F13" si="4">SQRT(($C$2^2/(4*$C$3^2))*E9)</f>
        <v>0.46874365726593592</v>
      </c>
      <c r="G9" s="4">
        <f t="shared" ref="G9:G13" si="5">ASIN(F9)</f>
        <v>0.48786796708034497</v>
      </c>
      <c r="H9" s="4">
        <f t="shared" ref="H9:H13" si="6">G9*180/PI()</f>
        <v>27.952775473331148</v>
      </c>
      <c r="I9" s="4">
        <f t="shared" ref="I9:I13" si="7">H9*2</f>
        <v>55.905550946662295</v>
      </c>
      <c r="J9" s="4">
        <v>77.993600000000001</v>
      </c>
      <c r="K9" s="4">
        <f t="shared" si="0"/>
        <v>6083.0016409600003</v>
      </c>
      <c r="L9" s="8">
        <v>24</v>
      </c>
      <c r="M9" s="4">
        <f t="shared" ref="M9:M13" si="8">(1+(COS(2*G9)^2))/((SIN(G9))^2*COS(G9))</f>
        <v>6.7713338082858714</v>
      </c>
      <c r="N9" s="10">
        <f t="shared" ref="N9:N13" si="9">J9*L9*M9</f>
        <v>12674.896812238198</v>
      </c>
      <c r="O9" s="12">
        <f t="shared" si="1"/>
        <v>48.340863817707685</v>
      </c>
    </row>
    <row r="10" spans="1:15" x14ac:dyDescent="0.15">
      <c r="A10">
        <f t="shared" si="2"/>
        <v>5</v>
      </c>
      <c r="B10">
        <v>2</v>
      </c>
      <c r="C10">
        <v>2</v>
      </c>
      <c r="D10">
        <v>2</v>
      </c>
      <c r="E10">
        <f t="shared" si="3"/>
        <v>12</v>
      </c>
      <c r="F10" s="4">
        <f t="shared" si="4"/>
        <v>0.4895867826057308</v>
      </c>
      <c r="G10" s="4">
        <f t="shared" si="5"/>
        <v>0.51161579200621254</v>
      </c>
      <c r="H10" s="4">
        <f t="shared" si="6"/>
        <v>29.313425614198938</v>
      </c>
      <c r="I10" s="4">
        <f t="shared" si="7"/>
        <v>58.626851228397875</v>
      </c>
      <c r="J10" s="4">
        <v>34.175699999999999</v>
      </c>
      <c r="K10" s="4">
        <f t="shared" si="0"/>
        <v>1167.9784704899998</v>
      </c>
      <c r="L10" s="8">
        <v>8</v>
      </c>
      <c r="M10" s="4">
        <f t="shared" si="8"/>
        <v>6.0814066766880064</v>
      </c>
      <c r="N10" s="10">
        <f t="shared" si="9"/>
        <v>1662.6906412838903</v>
      </c>
      <c r="O10" s="12">
        <f t="shared" si="1"/>
        <v>6.3413456576368308</v>
      </c>
    </row>
    <row r="11" spans="1:15" x14ac:dyDescent="0.15">
      <c r="A11">
        <f t="shared" si="2"/>
        <v>6</v>
      </c>
      <c r="B11">
        <v>4</v>
      </c>
      <c r="C11">
        <v>0</v>
      </c>
      <c r="D11">
        <v>0</v>
      </c>
      <c r="E11">
        <f t="shared" si="3"/>
        <v>16</v>
      </c>
      <c r="F11" s="4">
        <f t="shared" si="4"/>
        <v>0.56532612145820293</v>
      </c>
      <c r="G11" s="4">
        <f t="shared" si="5"/>
        <v>0.60082856228053072</v>
      </c>
      <c r="H11" s="4">
        <f t="shared" si="6"/>
        <v>34.424940829587541</v>
      </c>
      <c r="I11" s="4">
        <f t="shared" si="7"/>
        <v>68.849881659175082</v>
      </c>
      <c r="J11" s="4">
        <v>88.9499</v>
      </c>
      <c r="K11" s="4">
        <f t="shared" si="0"/>
        <v>7912.08471001</v>
      </c>
      <c r="L11" s="8">
        <v>6</v>
      </c>
      <c r="M11" s="4">
        <f t="shared" si="8"/>
        <v>4.2871390467918209</v>
      </c>
      <c r="N11" s="10">
        <f t="shared" si="9"/>
        <v>2288.0435369893667</v>
      </c>
      <c r="O11" s="12">
        <f t="shared" si="1"/>
        <v>8.7263827602757278</v>
      </c>
    </row>
    <row r="12" spans="1:15" x14ac:dyDescent="0.15">
      <c r="A12">
        <f t="shared" si="2"/>
        <v>7</v>
      </c>
      <c r="B12">
        <v>3</v>
      </c>
      <c r="C12">
        <v>3</v>
      </c>
      <c r="D12">
        <v>1</v>
      </c>
      <c r="E12">
        <f t="shared" si="3"/>
        <v>19</v>
      </c>
      <c r="F12" s="4">
        <f t="shared" si="4"/>
        <v>0.61604985839502679</v>
      </c>
      <c r="G12" s="4">
        <f t="shared" si="5"/>
        <v>0.66371807589725595</v>
      </c>
      <c r="H12" s="4">
        <f t="shared" si="6"/>
        <v>38.028244535456416</v>
      </c>
      <c r="I12" s="4">
        <f t="shared" si="7"/>
        <v>76.056489070912832</v>
      </c>
      <c r="J12" s="4">
        <v>61.514699999999998</v>
      </c>
      <c r="K12" s="4">
        <f t="shared" si="0"/>
        <v>3784.0583160899996</v>
      </c>
      <c r="L12" s="8">
        <v>24</v>
      </c>
      <c r="M12" s="4">
        <f t="shared" si="8"/>
        <v>3.5392847302609249</v>
      </c>
      <c r="N12" s="10">
        <f t="shared" si="9"/>
        <v>5225.2329215179607</v>
      </c>
      <c r="O12" s="12">
        <f t="shared" si="1"/>
        <v>19.928546702724486</v>
      </c>
    </row>
    <row r="13" spans="1:15" x14ac:dyDescent="0.15">
      <c r="A13">
        <f t="shared" si="2"/>
        <v>8</v>
      </c>
      <c r="B13">
        <v>4</v>
      </c>
      <c r="C13">
        <v>2</v>
      </c>
      <c r="D13">
        <v>0</v>
      </c>
      <c r="E13">
        <f t="shared" si="3"/>
        <v>20</v>
      </c>
      <c r="F13" s="4">
        <f t="shared" si="4"/>
        <v>0.63205381851842213</v>
      </c>
      <c r="G13" s="4">
        <f t="shared" si="5"/>
        <v>0.6842007028153414</v>
      </c>
      <c r="H13" s="4">
        <f t="shared" si="6"/>
        <v>39.201812611203763</v>
      </c>
      <c r="I13" s="4">
        <f t="shared" si="7"/>
        <v>78.403625222407527</v>
      </c>
      <c r="J13" s="4">
        <v>25.1905</v>
      </c>
      <c r="K13" s="4">
        <f t="shared" si="0"/>
        <v>634.56129024999996</v>
      </c>
      <c r="L13" s="8">
        <v>24</v>
      </c>
      <c r="M13" s="4">
        <f t="shared" si="8"/>
        <v>3.3607478472567043</v>
      </c>
      <c r="N13" s="10">
        <f t="shared" si="9"/>
        <v>2031.8140475116802</v>
      </c>
      <c r="O13" s="12">
        <f t="shared" si="1"/>
        <v>7.7491475969123469</v>
      </c>
    </row>
    <row r="14" spans="1:15" x14ac:dyDescent="0.15">
      <c r="J14" s="4"/>
      <c r="K14" s="4"/>
      <c r="L14" s="8"/>
    </row>
    <row r="15" spans="1:15" x14ac:dyDescent="0.15">
      <c r="J15" s="4"/>
      <c r="K15" s="4"/>
      <c r="L15" s="8"/>
      <c r="M15" s="11" t="s">
        <v>19</v>
      </c>
      <c r="N15" s="4">
        <f>MAX(N6:N13)</f>
        <v>26219.839306212958</v>
      </c>
    </row>
    <row r="16" spans="1:15" x14ac:dyDescent="0.15">
      <c r="J16" s="4"/>
      <c r="K16" s="4"/>
      <c r="L16" s="8"/>
    </row>
    <row r="17" spans="1:12" x14ac:dyDescent="0.15">
      <c r="J17" s="4"/>
      <c r="K17" s="4"/>
      <c r="L17" s="8"/>
    </row>
    <row r="20" spans="1:12" x14ac:dyDescent="0.15">
      <c r="A20" s="4"/>
      <c r="D20" s="9"/>
    </row>
  </sheetData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Graeve</dc:creator>
  <cp:lastModifiedBy>Olivia Graeve</cp:lastModifiedBy>
  <dcterms:created xsi:type="dcterms:W3CDTF">2003-03-27T16:47:12Z</dcterms:created>
  <dcterms:modified xsi:type="dcterms:W3CDTF">2021-11-17T02:36:21Z</dcterms:modified>
</cp:coreProperties>
</file>