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460" windowWidth="28800" windowHeight="16400" tabRatio="222" activeTab="0"/>
  </bookViews>
  <sheets>
    <sheet name="NaCl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<sst xmlns="http://schemas.openxmlformats.org/spreadsheetml/2006/main" count="25" uniqueCount="23">
  <si>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nm</t>
  </si>
  <si>
    <t>Line</t>
  </si>
  <si>
    <t>p</t>
  </si>
  <si>
    <t>Intensity</t>
  </si>
  <si>
    <t>Normalized Intensity</t>
  </si>
  <si>
    <t>h</t>
  </si>
  <si>
    <t>k</t>
  </si>
  <si>
    <t>l</t>
  </si>
  <si>
    <r>
      <t>Cu K</t>
    </r>
    <r>
      <rPr>
        <sz val="10"/>
        <rFont val="Symbol"/>
        <family val="0"/>
      </rPr>
      <t>a</t>
    </r>
    <r>
      <rPr>
        <sz val="10"/>
        <rFont val="Verdana"/>
        <family val="0"/>
      </rPr>
      <t xml:space="preserve"> radiation =</t>
    </r>
  </si>
  <si>
    <r>
      <t>q</t>
    </r>
    <r>
      <rPr>
        <sz val="12"/>
        <rFont val="Verdana"/>
        <family val="0"/>
      </rPr>
      <t xml:space="preserve"> (rad)</t>
    </r>
  </si>
  <si>
    <r>
      <t>q</t>
    </r>
    <r>
      <rPr>
        <sz val="12"/>
        <rFont val="Verdana"/>
        <family val="0"/>
      </rPr>
      <t xml:space="preserve"> (deg)</t>
    </r>
  </si>
  <si>
    <r>
      <t>sin</t>
    </r>
    <r>
      <rPr>
        <sz val="12"/>
        <rFont val="Symbol"/>
        <family val="0"/>
      </rPr>
      <t>q</t>
    </r>
    <r>
      <rPr>
        <sz val="12"/>
        <rFont val="Verdana"/>
        <family val="0"/>
      </rPr>
      <t>/</t>
    </r>
    <r>
      <rPr>
        <sz val="12"/>
        <rFont val="Symbol"/>
        <family val="0"/>
      </rPr>
      <t>l</t>
    </r>
    <r>
      <rPr>
        <sz val="12"/>
        <rFont val="Verdana"/>
        <family val="0"/>
      </rPr>
      <t xml:space="preserve"> (A</t>
    </r>
    <r>
      <rPr>
        <vertAlign val="superscript"/>
        <sz val="12"/>
        <rFont val="Verdana"/>
        <family val="0"/>
      </rPr>
      <t>-1</t>
    </r>
    <r>
      <rPr>
        <sz val="12"/>
        <rFont val="Verdana"/>
        <family val="0"/>
      </rPr>
      <t>)</t>
    </r>
  </si>
  <si>
    <r>
      <t>F</t>
    </r>
    <r>
      <rPr>
        <vertAlign val="superscript"/>
        <sz val="12"/>
        <rFont val="Verdana"/>
        <family val="0"/>
      </rPr>
      <t>2</t>
    </r>
  </si>
  <si>
    <r>
      <t>(1 + cos</t>
    </r>
    <r>
      <rPr>
        <vertAlign val="superscript"/>
        <sz val="12"/>
        <rFont val="Verdana"/>
        <family val="0"/>
      </rPr>
      <t>2</t>
    </r>
    <r>
      <rPr>
        <sz val="12"/>
        <rFont val="Verdana"/>
        <family val="0"/>
      </rPr>
      <t>2</t>
    </r>
    <r>
      <rPr>
        <sz val="12"/>
        <rFont val="Symbol"/>
        <family val="0"/>
      </rPr>
      <t>q</t>
    </r>
    <r>
      <rPr>
        <sz val="12"/>
        <rFont val="Verdana"/>
        <family val="0"/>
      </rPr>
      <t>)/(sin</t>
    </r>
    <r>
      <rPr>
        <vertAlign val="superscript"/>
        <sz val="12"/>
        <rFont val="Verdana"/>
        <family val="0"/>
      </rPr>
      <t>2</t>
    </r>
    <r>
      <rPr>
        <sz val="12"/>
        <rFont val="Symbol"/>
        <family val="0"/>
      </rPr>
      <t>q</t>
    </r>
    <r>
      <rPr>
        <sz val="12"/>
        <rFont val="Verdana"/>
        <family val="0"/>
      </rPr>
      <t xml:space="preserve"> cos</t>
    </r>
    <r>
      <rPr>
        <sz val="12"/>
        <rFont val="Symbol"/>
        <family val="0"/>
      </rPr>
      <t>q</t>
    </r>
    <r>
      <rPr>
        <sz val="12"/>
        <rFont val="Verdana"/>
        <family val="0"/>
      </rPr>
      <t>)</t>
    </r>
  </si>
  <si>
    <t>Lattice parameter =</t>
  </si>
  <si>
    <r>
      <t>2</t>
    </r>
    <r>
      <rPr>
        <sz val="12"/>
        <rFont val="Symbol"/>
        <family val="0"/>
      </rPr>
      <t>q</t>
    </r>
    <r>
      <rPr>
        <sz val="12"/>
        <rFont val="Verdana"/>
        <family val="0"/>
      </rPr>
      <t xml:space="preserve"> (deg)</t>
    </r>
  </si>
  <si>
    <r>
      <t>h</t>
    </r>
    <r>
      <rPr>
        <vertAlign val="superscript"/>
        <sz val="12"/>
        <rFont val="Verdana"/>
        <family val="0"/>
      </rPr>
      <t>2</t>
    </r>
    <r>
      <rPr>
        <sz val="12"/>
        <rFont val="Verdana"/>
        <family val="0"/>
      </rPr>
      <t xml:space="preserve"> + </t>
    </r>
    <r>
      <rPr>
        <i/>
        <sz val="12"/>
        <rFont val="Verdana"/>
        <family val="0"/>
      </rPr>
      <t>k</t>
    </r>
    <r>
      <rPr>
        <vertAlign val="superscript"/>
        <sz val="12"/>
        <rFont val="Verdana"/>
        <family val="0"/>
      </rPr>
      <t>2</t>
    </r>
    <r>
      <rPr>
        <sz val="12"/>
        <rFont val="Verdana"/>
        <family val="0"/>
      </rPr>
      <t xml:space="preserve"> + </t>
    </r>
    <r>
      <rPr>
        <i/>
        <sz val="12"/>
        <rFont val="Verdana"/>
        <family val="0"/>
      </rPr>
      <t>l</t>
    </r>
    <r>
      <rPr>
        <vertAlign val="superscript"/>
        <sz val="12"/>
        <rFont val="Verdana"/>
        <family val="0"/>
      </rPr>
      <t>2</t>
    </r>
  </si>
  <si>
    <r>
      <t xml:space="preserve">sin </t>
    </r>
    <r>
      <rPr>
        <sz val="12"/>
        <rFont val="Symbol"/>
        <family val="0"/>
      </rPr>
      <t>q</t>
    </r>
  </si>
  <si>
    <t>Theoretical X-Ray Diffraction Pattern for Magnesium Oxide</t>
  </si>
  <si>
    <r>
      <t>f</t>
    </r>
    <r>
      <rPr>
        <vertAlign val="subscript"/>
        <sz val="12"/>
        <rFont val="Verdana"/>
        <family val="2"/>
      </rPr>
      <t>Mg</t>
    </r>
  </si>
  <si>
    <r>
      <t>f</t>
    </r>
    <r>
      <rPr>
        <vertAlign val="subscript"/>
        <sz val="12"/>
        <rFont val="Verdana"/>
        <family val="2"/>
      </rPr>
      <t>O</t>
    </r>
  </si>
  <si>
    <r>
      <t>f</t>
    </r>
    <r>
      <rPr>
        <vertAlign val="subscript"/>
        <sz val="12"/>
        <rFont val="Verdana"/>
        <family val="0"/>
      </rPr>
      <t>MgO</t>
    </r>
    <r>
      <rPr>
        <sz val="12"/>
        <rFont val="Verdana"/>
        <family val="0"/>
      </rPr>
      <t xml:space="preserve"> + </t>
    </r>
    <r>
      <rPr>
        <i/>
        <sz val="12"/>
        <rFont val="Verdana"/>
        <family val="0"/>
      </rPr>
      <t>f</t>
    </r>
    <r>
      <rPr>
        <vertAlign val="subscript"/>
        <sz val="12"/>
        <rFont val="Verdana"/>
        <family val="0"/>
      </rPr>
      <t>O</t>
    </r>
  </si>
  <si>
    <r>
      <t>f</t>
    </r>
    <r>
      <rPr>
        <vertAlign val="subscript"/>
        <sz val="12"/>
        <rFont val="Verdana"/>
        <family val="0"/>
      </rPr>
      <t>Mg</t>
    </r>
    <r>
      <rPr>
        <sz val="12"/>
        <rFont val="Verdana"/>
        <family val="0"/>
      </rPr>
      <t xml:space="preserve"> - </t>
    </r>
    <r>
      <rPr>
        <i/>
        <sz val="12"/>
        <rFont val="Verdana"/>
        <family val="0"/>
      </rPr>
      <t>f</t>
    </r>
    <r>
      <rPr>
        <vertAlign val="subscript"/>
        <sz val="12"/>
        <rFont val="Verdana"/>
        <family val="0"/>
      </rPr>
      <t>O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</si>
</sst>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5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4"/>
      <name val="Verdana"/>
      <family val="0"/>
    </font>
    <font>
      <sz val="10"/>
      <name val="Symbo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2"/>
      <name val="Verdana"/>
      <family val="0"/>
    </font>
    <font>
      <i/>
      <sz val="12"/>
      <name val="Verdana"/>
      <family val="0"/>
    </font>
    <font>
      <vertAlign val="superscript"/>
      <sz val="12"/>
      <name val="Verdana"/>
      <family val="0"/>
    </font>
    <font>
      <vertAlign val="subscript"/>
      <sz val="12"/>
      <name val="Verdana"/>
      <family val="0"/>
    </font>
    <font>
      <sz val="12"/>
      <name val="Symbol"/>
      <family val="0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8.75"/>
      <color indexed="8"/>
      <name val="Verdana"/>
      <family val="2"/>
    </font>
    <font>
      <sz val="12"/>
      <color indexed="8"/>
      <name val="Arial"/>
      <family val="2"/>
    </font>
    <font>
      <sz val="14"/>
      <color indexed="8"/>
      <name val="Symbol"/>
      <family val="0"/>
    </font>
    <font>
      <sz val="14"/>
      <color indexed="8"/>
      <name val="Arial"/>
      <family val="2"/>
    </font>
    <font>
      <sz val="12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NumberFormat="1" applyAlignment="1">
      <alignment/>
    </xf>
    <xf numFmtId="0" fontId="8" fillId="0" borderId="0" xfId="0" applyFont="1" applyAlignment="1">
      <alignment horizontal="left"/>
    </xf>
    <xf numFmtId="0" fontId="1" fillId="0" borderId="0" xfId="0" applyFont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25"/>
          <c:y val="0.02725"/>
          <c:w val="0.87475"/>
          <c:h val="0.88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NaCl!$A$17:$A$26</c:f>
              <c:numCache/>
            </c:numRef>
          </c:xVal>
          <c:yVal>
            <c:numRef>
              <c:f>NaCl!$D$17:$D$26</c:f>
              <c:numCache/>
            </c:numRef>
          </c:yVal>
          <c:smooth val="0"/>
        </c:ser>
        <c:axId val="9445622"/>
        <c:axId val="17901735"/>
      </c:scatterChart>
      <c:valAx>
        <c:axId val="9445622"/>
        <c:scaling>
          <c:orientation val="minMax"/>
          <c:max val="8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2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q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901735"/>
        <c:crosses val="autoZero"/>
        <c:crossBetween val="midCat"/>
        <c:dispUnits/>
      </c:valAx>
      <c:valAx>
        <c:axId val="17901735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Relative Intensity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445622"/>
        <c:crosses val="autoZero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14</xdr:row>
      <xdr:rowOff>0</xdr:rowOff>
    </xdr:from>
    <xdr:to>
      <xdr:col>12</xdr:col>
      <xdr:colOff>276225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3514725" y="2609850"/>
        <a:ext cx="55245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tabSelected="1" zoomScale="125" zoomScaleNormal="125" zoomScalePageLayoutView="0" workbookViewId="0" topLeftCell="A1">
      <selection activeCell="J5" sqref="J5"/>
    </sheetView>
  </sheetViews>
  <sheetFormatPr defaultColWidth="11.00390625" defaultRowHeight="12.75"/>
  <cols>
    <col min="1" max="1" width="9.50390625" style="0" customWidth="1"/>
    <col min="2" max="2" width="7.375" style="0" customWidth="1"/>
    <col min="3" max="3" width="7.625" style="0" customWidth="1"/>
    <col min="4" max="4" width="7.125" style="0" customWidth="1"/>
    <col min="5" max="5" width="14.50390625" style="0" customWidth="1"/>
    <col min="6" max="6" width="7.50390625" style="0" customWidth="1"/>
    <col min="7" max="7" width="8.50390625" style="0" customWidth="1"/>
    <col min="8" max="8" width="9.125" style="0" customWidth="1"/>
    <col min="9" max="9" width="10.00390625" style="0" customWidth="1"/>
    <col min="10" max="10" width="13.625" style="0" customWidth="1"/>
    <col min="11" max="11" width="10.50390625" style="0" customWidth="1"/>
    <col min="12" max="12" width="9.625" style="0" customWidth="1"/>
    <col min="13" max="13" width="11.375" style="0" customWidth="1"/>
    <col min="14" max="14" width="11.125" style="0" customWidth="1"/>
    <col min="15" max="15" width="11.875" style="0" customWidth="1"/>
    <col min="16" max="16" width="6.625" style="0" customWidth="1"/>
    <col min="17" max="17" width="28.125" style="0" customWidth="1"/>
    <col min="18" max="18" width="14.50390625" style="0" customWidth="1"/>
    <col min="19" max="19" width="20.875" style="0" customWidth="1"/>
  </cols>
  <sheetData>
    <row r="1" ht="18">
      <c r="A1" s="2" t="s">
        <v>18</v>
      </c>
    </row>
    <row r="2" spans="1:4" ht="12.75">
      <c r="A2" s="3" t="s">
        <v>8</v>
      </c>
      <c r="C2">
        <v>0.1542</v>
      </c>
      <c r="D2" t="s">
        <v>0</v>
      </c>
    </row>
    <row r="3" spans="1:4" ht="12.75">
      <c r="A3" t="s">
        <v>14</v>
      </c>
      <c r="C3">
        <v>0.4213</v>
      </c>
      <c r="D3" t="s">
        <v>0</v>
      </c>
    </row>
    <row r="4" ht="12.75">
      <c r="A4" s="1"/>
    </row>
    <row r="5" spans="1:18" ht="34.5" customHeight="1">
      <c r="A5" s="5" t="s">
        <v>1</v>
      </c>
      <c r="B5" s="6" t="s">
        <v>5</v>
      </c>
      <c r="C5" s="6" t="s">
        <v>6</v>
      </c>
      <c r="D5" s="6" t="s">
        <v>7</v>
      </c>
      <c r="E5" s="6" t="s">
        <v>16</v>
      </c>
      <c r="F5" s="5" t="s">
        <v>17</v>
      </c>
      <c r="G5" s="7" t="s">
        <v>9</v>
      </c>
      <c r="H5" s="7" t="s">
        <v>10</v>
      </c>
      <c r="I5" s="5" t="s">
        <v>15</v>
      </c>
      <c r="J5" s="5" t="s">
        <v>11</v>
      </c>
      <c r="K5" s="11" t="s">
        <v>19</v>
      </c>
      <c r="L5" s="11" t="s">
        <v>20</v>
      </c>
      <c r="M5" s="12" t="s">
        <v>21</v>
      </c>
      <c r="N5" s="12" t="s">
        <v>22</v>
      </c>
      <c r="O5" s="6" t="s">
        <v>12</v>
      </c>
      <c r="P5" s="6" t="s">
        <v>2</v>
      </c>
      <c r="Q5" s="5" t="s">
        <v>13</v>
      </c>
      <c r="R5" s="5" t="s">
        <v>3</v>
      </c>
    </row>
    <row r="6" spans="1:19" ht="12.75">
      <c r="A6">
        <v>1</v>
      </c>
      <c r="B6">
        <v>1</v>
      </c>
      <c r="C6">
        <v>1</v>
      </c>
      <c r="D6">
        <v>1</v>
      </c>
      <c r="E6">
        <f aca="true" t="shared" si="0" ref="E6:E12">B6^2+C6^2+D6^2</f>
        <v>3</v>
      </c>
      <c r="F6" s="4">
        <f aca="true" t="shared" si="1" ref="F6:F12">SQRT(($C$2^2/(4*$C$3^2))*E6)</f>
        <v>0.31697393131630774</v>
      </c>
      <c r="G6" s="4">
        <f aca="true" t="shared" si="2" ref="G6:G12">ASIN(F6)</f>
        <v>0.32253718489478855</v>
      </c>
      <c r="H6" s="4">
        <f aca="true" t="shared" si="3" ref="H6:H12">G6*180/PI()</f>
        <v>18.48001943050207</v>
      </c>
      <c r="I6" s="4">
        <f aca="true" t="shared" si="4" ref="I6:I12">H6*2</f>
        <v>36.96003886100414</v>
      </c>
      <c r="J6" s="4">
        <f aca="true" t="shared" si="5" ref="J6:J12">F6/($C$2*10)</f>
        <v>0.2055602667420932</v>
      </c>
      <c r="K6" s="4">
        <f>11-41.78214*J6^2*(2.241*EXP(-108.004*J6^2)+1.333*EXP(-24.505*J6^2)+0.907*EXP(-3.391*J6^2)+0.286*EXP(-0.435*J6^2))</f>
        <v>8.239862838332764</v>
      </c>
      <c r="L6" s="4">
        <f>17-41.78214*J6^2*(1.452*EXP(-30.935*J6^2)+2.292*EXP(-9.98*J6^2)+0.787*EXP(-2.234*J6^2)+0.322*EXP(-0.323*J6^2))</f>
        <v>11.8270311869739</v>
      </c>
      <c r="M6" s="4"/>
      <c r="N6" s="4">
        <f>K6-L6</f>
        <v>-3.5871683486411357</v>
      </c>
      <c r="O6" s="4">
        <f>16*N6^2</f>
        <v>205.88442818388435</v>
      </c>
      <c r="P6" s="8">
        <v>8</v>
      </c>
      <c r="Q6" s="4">
        <f aca="true" t="shared" si="6" ref="Q6:Q12">(1+(COS(2*G6)^2))/((SIN(G6))^2*COS(G6))</f>
        <v>17.194486202171422</v>
      </c>
      <c r="R6" s="4">
        <f aca="true" t="shared" si="7" ref="R6:R12">O6*P6*Q6</f>
        <v>28320.61567719802</v>
      </c>
      <c r="S6" s="4"/>
    </row>
    <row r="7" spans="1:19" ht="12.75">
      <c r="A7">
        <v>2</v>
      </c>
      <c r="B7">
        <v>2</v>
      </c>
      <c r="C7">
        <v>0</v>
      </c>
      <c r="D7">
        <v>0</v>
      </c>
      <c r="E7">
        <f t="shared" si="0"/>
        <v>4</v>
      </c>
      <c r="F7" s="4">
        <f t="shared" si="1"/>
        <v>0.36600996914312844</v>
      </c>
      <c r="G7" s="4">
        <f t="shared" si="2"/>
        <v>0.3747178471613761</v>
      </c>
      <c r="H7" s="4">
        <f t="shared" si="3"/>
        <v>21.46975115057509</v>
      </c>
      <c r="I7" s="4">
        <f t="shared" si="4"/>
        <v>42.93950230115018</v>
      </c>
      <c r="J7" s="4">
        <f t="shared" si="5"/>
        <v>0.23736055067647757</v>
      </c>
      <c r="K7" s="4">
        <f aca="true" t="shared" si="8" ref="K7:K12">11-41.78214*J7^2*(2.241*EXP(-108.004*J7^2)+1.333*EXP(-24.505*J7^2)+0.907*EXP(-3.391*J7^2)+0.286*EXP(-0.435*J7^2))</f>
        <v>7.778322851411236</v>
      </c>
      <c r="L7" s="4">
        <f aca="true" t="shared" si="9" ref="L7:L12">17-41.78214*J7^2*(1.452*EXP(-30.935*J7^2)+2.292*EXP(-9.98*J7^2)+0.787*EXP(-2.234*J7^2)+0.322*EXP(-0.323*J7^2))</f>
        <v>10.949072306323233</v>
      </c>
      <c r="M7" s="4">
        <f aca="true" t="shared" si="10" ref="M7:M12">K7+L7</f>
        <v>18.72739515773447</v>
      </c>
      <c r="N7" s="4">
        <f aca="true" t="shared" si="11" ref="N7:N12">K7-L7</f>
        <v>-3.170749454911997</v>
      </c>
      <c r="O7" s="4">
        <f>16*M7^2</f>
        <v>5611.445270302984</v>
      </c>
      <c r="P7" s="8">
        <v>6</v>
      </c>
      <c r="Q7" s="4">
        <f t="shared" si="6"/>
        <v>12.32020291791629</v>
      </c>
      <c r="R7" s="4">
        <f t="shared" si="7"/>
        <v>414804.8663574864</v>
      </c>
      <c r="S7" s="4"/>
    </row>
    <row r="8" spans="1:19" ht="12.75">
      <c r="A8">
        <v>3</v>
      </c>
      <c r="B8">
        <v>2</v>
      </c>
      <c r="C8">
        <v>2</v>
      </c>
      <c r="D8">
        <v>0</v>
      </c>
      <c r="E8">
        <f t="shared" si="0"/>
        <v>8</v>
      </c>
      <c r="F8" s="4">
        <f t="shared" si="1"/>
        <v>0.5176162623259702</v>
      </c>
      <c r="G8" s="4">
        <f t="shared" si="2"/>
        <v>0.5440625950892147</v>
      </c>
      <c r="H8" s="4">
        <f t="shared" si="3"/>
        <v>31.17249048954703</v>
      </c>
      <c r="I8" s="4">
        <f t="shared" si="4"/>
        <v>62.34498097909406</v>
      </c>
      <c r="J8" s="4">
        <f t="shared" si="5"/>
        <v>0.33567850993902093</v>
      </c>
      <c r="K8" s="4">
        <f t="shared" si="8"/>
        <v>6.407058902791722</v>
      </c>
      <c r="L8" s="4">
        <f t="shared" si="9"/>
        <v>8.943335933921725</v>
      </c>
      <c r="M8" s="4">
        <f t="shared" si="10"/>
        <v>15.350394836713448</v>
      </c>
      <c r="N8" s="4">
        <f t="shared" si="11"/>
        <v>-2.5362770311300027</v>
      </c>
      <c r="O8" s="4">
        <f>16*M8^2</f>
        <v>3770.1539462879823</v>
      </c>
      <c r="P8" s="8">
        <v>12</v>
      </c>
      <c r="Q8" s="4">
        <f t="shared" si="6"/>
        <v>5.30197431900114</v>
      </c>
      <c r="R8" s="4">
        <f t="shared" si="7"/>
        <v>239871.1128227962</v>
      </c>
      <c r="S8" s="4"/>
    </row>
    <row r="9" spans="1:19" ht="12.75">
      <c r="A9">
        <v>4</v>
      </c>
      <c r="B9">
        <v>3</v>
      </c>
      <c r="C9">
        <v>1</v>
      </c>
      <c r="D9">
        <v>1</v>
      </c>
      <c r="E9">
        <f t="shared" si="0"/>
        <v>11</v>
      </c>
      <c r="F9" s="4">
        <f t="shared" si="1"/>
        <v>0.6069588685886573</v>
      </c>
      <c r="G9" s="4">
        <f t="shared" si="2"/>
        <v>0.6522283670212898</v>
      </c>
      <c r="H9" s="4">
        <f t="shared" si="3"/>
        <v>37.369932709029555</v>
      </c>
      <c r="I9" s="4">
        <f t="shared" si="4"/>
        <v>74.73986541805911</v>
      </c>
      <c r="J9" s="4">
        <f t="shared" si="5"/>
        <v>0.3936179433130073</v>
      </c>
      <c r="K9" s="4">
        <f t="shared" si="8"/>
        <v>5.6035875728323195</v>
      </c>
      <c r="L9" s="4">
        <f t="shared" si="9"/>
        <v>8.17427120278898</v>
      </c>
      <c r="M9" s="4">
        <f t="shared" si="10"/>
        <v>13.777858775621299</v>
      </c>
      <c r="N9" s="4">
        <f t="shared" si="11"/>
        <v>-2.57068362995666</v>
      </c>
      <c r="O9" s="4">
        <f>16*N9^2</f>
        <v>105.7346292052344</v>
      </c>
      <c r="P9" s="8">
        <v>24</v>
      </c>
      <c r="Q9" s="4">
        <f t="shared" si="6"/>
        <v>3.6521583445449415</v>
      </c>
      <c r="R9" s="4">
        <f t="shared" si="7"/>
        <v>9267.83060062229</v>
      </c>
      <c r="S9" s="4"/>
    </row>
    <row r="10" spans="1:18" ht="12.75">
      <c r="A10">
        <v>5</v>
      </c>
      <c r="B10">
        <v>2</v>
      </c>
      <c r="C10">
        <v>2</v>
      </c>
      <c r="D10">
        <v>2</v>
      </c>
      <c r="E10">
        <f t="shared" si="0"/>
        <v>12</v>
      </c>
      <c r="F10" s="4">
        <f t="shared" si="1"/>
        <v>0.6339478626326155</v>
      </c>
      <c r="G10" s="4">
        <f t="shared" si="2"/>
        <v>0.6866473124216474</v>
      </c>
      <c r="H10" s="4">
        <f t="shared" si="3"/>
        <v>39.34199301576127</v>
      </c>
      <c r="I10" s="4">
        <f t="shared" si="4"/>
        <v>78.68398603152254</v>
      </c>
      <c r="J10" s="4">
        <f t="shared" si="5"/>
        <v>0.4111205334841864</v>
      </c>
      <c r="K10" s="4">
        <f t="shared" si="8"/>
        <v>5.362863764695558</v>
      </c>
      <c r="L10" s="4">
        <f t="shared" si="9"/>
        <v>7.985762999967589</v>
      </c>
      <c r="M10" s="4">
        <f t="shared" si="10"/>
        <v>13.348626764663148</v>
      </c>
      <c r="N10" s="4">
        <f t="shared" si="11"/>
        <v>-2.6228992352720306</v>
      </c>
      <c r="O10" s="4">
        <f>16*M10^2</f>
        <v>2850.9733840365016</v>
      </c>
      <c r="P10" s="8">
        <v>8</v>
      </c>
      <c r="Q10" s="4">
        <f t="shared" si="6"/>
        <v>3.3412566677364834</v>
      </c>
      <c r="R10" s="4">
        <f t="shared" si="7"/>
        <v>76206.67063160965</v>
      </c>
    </row>
    <row r="11" spans="1:18" ht="12.75">
      <c r="A11">
        <v>6</v>
      </c>
      <c r="B11">
        <v>4</v>
      </c>
      <c r="C11">
        <v>0</v>
      </c>
      <c r="D11">
        <v>0</v>
      </c>
      <c r="E11">
        <f t="shared" si="0"/>
        <v>16</v>
      </c>
      <c r="F11" s="4">
        <f t="shared" si="1"/>
        <v>0.7320199382862569</v>
      </c>
      <c r="G11" s="4">
        <f t="shared" si="2"/>
        <v>0.821282149774659</v>
      </c>
      <c r="H11" s="4">
        <f t="shared" si="3"/>
        <v>47.05600097151912</v>
      </c>
      <c r="I11" s="4">
        <f t="shared" si="4"/>
        <v>94.11200194303824</v>
      </c>
      <c r="J11" s="4">
        <f t="shared" si="5"/>
        <v>0.47472110135295514</v>
      </c>
      <c r="K11" s="4">
        <f t="shared" si="8"/>
        <v>4.531024953324076</v>
      </c>
      <c r="L11" s="4">
        <f t="shared" si="9"/>
        <v>7.412188325077279</v>
      </c>
      <c r="M11" s="4">
        <f t="shared" si="10"/>
        <v>11.943213278401355</v>
      </c>
      <c r="N11" s="4">
        <f t="shared" si="11"/>
        <v>-2.8811633717532033</v>
      </c>
      <c r="O11" s="4">
        <f>16*M11^2</f>
        <v>2282.2454946141193</v>
      </c>
      <c r="P11" s="8">
        <v>6</v>
      </c>
      <c r="Q11" s="4">
        <f t="shared" si="6"/>
        <v>2.7533018760052497</v>
      </c>
      <c r="R11" s="4">
        <f t="shared" si="7"/>
        <v>37702.2648109535</v>
      </c>
    </row>
    <row r="12" spans="1:18" ht="12.75">
      <c r="A12">
        <v>7</v>
      </c>
      <c r="B12">
        <v>3</v>
      </c>
      <c r="C12">
        <v>3</v>
      </c>
      <c r="D12">
        <v>1</v>
      </c>
      <c r="E12">
        <f t="shared" si="0"/>
        <v>19</v>
      </c>
      <c r="F12" s="4">
        <f t="shared" si="1"/>
        <v>0.7977002339116686</v>
      </c>
      <c r="G12" s="4">
        <f t="shared" si="2"/>
        <v>0.9234720098091967</v>
      </c>
      <c r="H12" s="4">
        <f t="shared" si="3"/>
        <v>52.91104866053074</v>
      </c>
      <c r="I12" s="4">
        <f t="shared" si="4"/>
        <v>105.82209732106148</v>
      </c>
      <c r="J12" s="4">
        <f t="shared" si="5"/>
        <v>0.5173153267909654</v>
      </c>
      <c r="K12" s="4">
        <f t="shared" si="8"/>
        <v>4.039811166589659</v>
      </c>
      <c r="L12" s="4">
        <f t="shared" si="9"/>
        <v>7.080338431606554</v>
      </c>
      <c r="M12" s="4">
        <f t="shared" si="10"/>
        <v>11.120149598196214</v>
      </c>
      <c r="N12" s="4">
        <f t="shared" si="11"/>
        <v>-3.0405272650168955</v>
      </c>
      <c r="O12" s="4">
        <f>16*N12^2</f>
        <v>147.91689678897797</v>
      </c>
      <c r="P12" s="8">
        <v>24</v>
      </c>
      <c r="Q12" s="4">
        <f t="shared" si="6"/>
        <v>2.7996611589763485</v>
      </c>
      <c r="R12" s="4">
        <f t="shared" si="7"/>
        <v>9938.812576713959</v>
      </c>
    </row>
    <row r="13" spans="6:17" ht="12.75">
      <c r="F13" s="4"/>
      <c r="G13" s="4"/>
      <c r="H13" s="4"/>
      <c r="I13" s="4"/>
      <c r="J13" s="4"/>
      <c r="K13" s="4"/>
      <c r="L13" s="4"/>
      <c r="M13" s="4"/>
      <c r="Q13" s="4"/>
    </row>
    <row r="14" spans="6:18" ht="12.75">
      <c r="F14" s="4"/>
      <c r="G14" s="4"/>
      <c r="H14" s="4"/>
      <c r="I14" s="4"/>
      <c r="J14" s="4"/>
      <c r="K14" s="4"/>
      <c r="L14" s="4"/>
      <c r="M14" s="4"/>
      <c r="Q14" s="4"/>
      <c r="R14" s="4">
        <f>LARGE(R6:R12,1)</f>
        <v>414804.8663574864</v>
      </c>
    </row>
    <row r="16" spans="1:3" ht="15.75">
      <c r="A16" s="5" t="s">
        <v>15</v>
      </c>
      <c r="C16" s="9" t="s">
        <v>4</v>
      </c>
    </row>
    <row r="17" spans="1:4" ht="12.75">
      <c r="A17" s="4">
        <f aca="true" t="shared" si="12" ref="A17:A23">H6*2</f>
        <v>36.96003886100414</v>
      </c>
      <c r="D17" s="10">
        <f aca="true" t="shared" si="13" ref="D17:D23">(R6/$R$14)*10</f>
        <v>0.6827455021415009</v>
      </c>
    </row>
    <row r="18" spans="1:4" ht="12.75">
      <c r="A18" s="4">
        <f t="shared" si="12"/>
        <v>42.93950230115018</v>
      </c>
      <c r="D18" s="10">
        <f t="shared" si="13"/>
        <v>10</v>
      </c>
    </row>
    <row r="19" spans="1:4" ht="12.75">
      <c r="A19" s="4">
        <f t="shared" si="12"/>
        <v>62.34498097909406</v>
      </c>
      <c r="D19" s="10">
        <f t="shared" si="13"/>
        <v>5.782745871068709</v>
      </c>
    </row>
    <row r="20" spans="1:4" ht="12.75">
      <c r="A20" s="4">
        <f t="shared" si="12"/>
        <v>74.73986541805911</v>
      </c>
      <c r="D20" s="10">
        <f t="shared" si="13"/>
        <v>0.22342627467236859</v>
      </c>
    </row>
    <row r="21" spans="1:4" ht="12.75">
      <c r="A21" s="4">
        <f t="shared" si="12"/>
        <v>78.68398603152254</v>
      </c>
      <c r="D21" s="10">
        <f t="shared" si="13"/>
        <v>1.8371691562059291</v>
      </c>
    </row>
    <row r="22" spans="1:4" ht="12.75">
      <c r="A22" s="4">
        <f t="shared" si="12"/>
        <v>94.11200194303824</v>
      </c>
      <c r="D22" s="10">
        <f t="shared" si="13"/>
        <v>0.9089156822586791</v>
      </c>
    </row>
    <row r="23" spans="1:4" ht="12.75">
      <c r="A23" s="4">
        <f t="shared" si="12"/>
        <v>105.82209732106148</v>
      </c>
      <c r="D23" s="10">
        <f t="shared" si="13"/>
        <v>0.23960212096809178</v>
      </c>
    </row>
    <row r="24" spans="1:4" ht="12.75">
      <c r="A24" s="4"/>
      <c r="D24" s="10"/>
    </row>
    <row r="25" spans="1:4" ht="12.75">
      <c r="A25" s="4"/>
      <c r="D25" s="10"/>
    </row>
    <row r="26" spans="1:4" ht="12.75">
      <c r="A26" s="4"/>
      <c r="D26" s="10"/>
    </row>
  </sheetData>
  <sheetProtection/>
  <printOptions/>
  <pageMargins left="0.75" right="0.75" top="1" bottom="1" header="0.5" footer="0.5"/>
  <pageSetup fitToHeight="1" fitToWidth="1" orientation="landscape" scale="5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Nevada, Reno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Olivia Graeve</dc:creator>
  <cp:keywords/>
  <dc:description/>
  <cp:lastModifiedBy>Olivia Graeve</cp:lastModifiedBy>
  <cp:lastPrinted>2016-10-24T23:36:51Z</cp:lastPrinted>
  <dcterms:created xsi:type="dcterms:W3CDTF">2003-03-27T16:47:12Z</dcterms:created>
  <dcterms:modified xsi:type="dcterms:W3CDTF">2020-10-15T19:45:01Z</dcterms:modified>
  <cp:category/>
  <cp:version/>
  <cp:contentType/>
  <cp:contentStatus/>
</cp:coreProperties>
</file>