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oliviagraeve/Desktop/MAE 251 Fall 2022/Examinations/"/>
    </mc:Choice>
  </mc:AlternateContent>
  <xr:revisionPtr revIDLastSave="0" documentId="13_ncr:1_{A78E07F2-117D-F346-92B7-6D1ADA50F578}" xr6:coauthVersionLast="47" xr6:coauthVersionMax="47" xr10:uidLastSave="{00000000-0000-0000-0000-000000000000}"/>
  <bookViews>
    <workbookView xWindow="300" yWindow="460" windowWidth="26600" windowHeight="16420" tabRatio="222" activeTab="1" xr2:uid="{00000000-000D-0000-FFFF-FFFF00000000}"/>
  </bookViews>
  <sheets>
    <sheet name="Data" sheetId="1" r:id="rId1"/>
    <sheet name="XRD Patter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18" i="1"/>
  <c r="N6" i="1"/>
  <c r="N7" i="1"/>
  <c r="N8" i="1"/>
  <c r="N9" i="1"/>
  <c r="N10" i="1"/>
  <c r="N11" i="1"/>
  <c r="N12" i="1"/>
  <c r="N13" i="1"/>
  <c r="N14" i="1"/>
  <c r="N15" i="1"/>
  <c r="N5" i="1"/>
  <c r="M24" i="1"/>
  <c r="M19" i="1"/>
  <c r="M20" i="1"/>
  <c r="M21" i="1"/>
  <c r="M22" i="1"/>
  <c r="M18" i="1"/>
  <c r="L19" i="1"/>
  <c r="L20" i="1"/>
  <c r="L21" i="1"/>
  <c r="L22" i="1"/>
  <c r="L18" i="1"/>
  <c r="I6" i="1"/>
  <c r="F6" i="1"/>
  <c r="E6" i="1"/>
  <c r="K6" i="1"/>
  <c r="L6" i="1"/>
  <c r="M6" i="1"/>
  <c r="I7" i="1"/>
  <c r="F7" i="1"/>
  <c r="E7" i="1"/>
  <c r="K7" i="1"/>
  <c r="L7" i="1"/>
  <c r="M7" i="1"/>
  <c r="I8" i="1"/>
  <c r="F8" i="1"/>
  <c r="E8" i="1"/>
  <c r="K8" i="1"/>
  <c r="L8" i="1"/>
  <c r="M8" i="1"/>
  <c r="I9" i="1"/>
  <c r="F9" i="1"/>
  <c r="E9" i="1"/>
  <c r="K9" i="1"/>
  <c r="L9" i="1"/>
  <c r="M9" i="1"/>
  <c r="I10" i="1"/>
  <c r="F10" i="1"/>
  <c r="E10" i="1"/>
  <c r="K10" i="1"/>
  <c r="L10" i="1"/>
  <c r="M10" i="1"/>
  <c r="I11" i="1"/>
  <c r="F11" i="1"/>
  <c r="E11" i="1"/>
  <c r="K11" i="1"/>
  <c r="L11" i="1"/>
  <c r="M11" i="1"/>
  <c r="I12" i="1"/>
  <c r="F12" i="1"/>
  <c r="E12" i="1"/>
  <c r="K12" i="1"/>
  <c r="L12" i="1"/>
  <c r="M12" i="1"/>
  <c r="I13" i="1"/>
  <c r="F13" i="1"/>
  <c r="E13" i="1"/>
  <c r="K13" i="1"/>
  <c r="L13" i="1"/>
  <c r="M13" i="1"/>
  <c r="I14" i="1"/>
  <c r="F14" i="1"/>
  <c r="E14" i="1"/>
  <c r="K14" i="1"/>
  <c r="L14" i="1"/>
  <c r="M14" i="1"/>
  <c r="I15" i="1"/>
  <c r="F15" i="1"/>
  <c r="E15" i="1"/>
  <c r="K15" i="1"/>
  <c r="L15" i="1"/>
  <c r="M15" i="1"/>
  <c r="I5" i="1"/>
  <c r="F5" i="1"/>
  <c r="E5" i="1"/>
  <c r="K5" i="1"/>
  <c r="L5" i="1"/>
  <c r="M5" i="1"/>
</calcChain>
</file>

<file path=xl/sharedStrings.xml><?xml version="1.0" encoding="utf-8"?>
<sst xmlns="http://schemas.openxmlformats.org/spreadsheetml/2006/main" count="20" uniqueCount="19">
  <si>
    <t>Line</t>
  </si>
  <si>
    <t>p</t>
  </si>
  <si>
    <t>Intensity</t>
  </si>
  <si>
    <t>Normalized Intensity</t>
  </si>
  <si>
    <t>h</t>
  </si>
  <si>
    <t>k</t>
  </si>
  <si>
    <t>l</t>
  </si>
  <si>
    <t>F</t>
  </si>
  <si>
    <r>
      <t>F</t>
    </r>
    <r>
      <rPr>
        <vertAlign val="superscript"/>
        <sz val="12"/>
        <rFont val="Times New Roman"/>
        <family val="1"/>
      </rPr>
      <t>2</t>
    </r>
  </si>
  <si>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(rad)</t>
    </r>
  </si>
  <si>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(deg)</t>
    </r>
  </si>
  <si>
    <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(deg)</t>
    </r>
  </si>
  <si>
    <t>Mg</t>
  </si>
  <si>
    <r>
      <t>(1 + cos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>)/(sin</t>
    </r>
    <r>
      <rPr>
        <vertAlign val="superscript"/>
        <sz val="12"/>
        <rFont val="Times New Roman"/>
        <family val="1"/>
      </rP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cos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>)</t>
    </r>
  </si>
  <si>
    <t>Weighted Intensity</t>
  </si>
  <si>
    <t>Volume frac. =</t>
  </si>
  <si>
    <t>Max. Intensity =</t>
  </si>
  <si>
    <t>Theoretical X-Ray Diffraction Pattern for Mg + MgO</t>
  </si>
  <si>
    <t>MgO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</si>
</sst>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name val="Verdana"/>
    </font>
    <font>
      <sz val="12"/>
      <name val="Symbol"/>
      <charset val="2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  <charset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2579560648989"/>
          <c:y val="0.19696738752981896"/>
          <c:w val="0.48514276767576309"/>
          <c:h val="0.33611877389382494"/>
        </c:manualLayout>
      </c:layout>
      <c:scatterChart>
        <c:scatterStyle val="lineMarker"/>
        <c:varyColors val="0"/>
        <c:ser>
          <c:idx val="0"/>
          <c:order val="0"/>
          <c:tx>
            <c:v>Mg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Data!$G$5:$G$15</c:f>
              <c:numCache>
                <c:formatCode>0.0000</c:formatCode>
                <c:ptCount val="11"/>
                <c:pt idx="0">
                  <c:v>32.183599999999998</c:v>
                </c:pt>
                <c:pt idx="1">
                  <c:v>34.398899999999998</c:v>
                </c:pt>
                <c:pt idx="2">
                  <c:v>36.618299999999998</c:v>
                </c:pt>
                <c:pt idx="3">
                  <c:v>47.819400000000002</c:v>
                </c:pt>
                <c:pt idx="4">
                  <c:v>57.381900000000002</c:v>
                </c:pt>
                <c:pt idx="5">
                  <c:v>63.0717</c:v>
                </c:pt>
                <c:pt idx="6">
                  <c:v>67.332499999999996</c:v>
                </c:pt>
                <c:pt idx="7">
                  <c:v>68.644099999999995</c:v>
                </c:pt>
                <c:pt idx="8">
                  <c:v>70.021799999999999</c:v>
                </c:pt>
                <c:pt idx="9">
                  <c:v>72.512600000000006</c:v>
                </c:pt>
                <c:pt idx="10">
                  <c:v>77.847999999999999</c:v>
                </c:pt>
              </c:numCache>
            </c:numRef>
          </c:xVal>
          <c:yVal>
            <c:numRef>
              <c:f>Data!$N$5:$N$15</c:f>
              <c:numCache>
                <c:formatCode>General</c:formatCode>
                <c:ptCount val="11"/>
                <c:pt idx="0">
                  <c:v>0.46257980257455183</c:v>
                </c:pt>
                <c:pt idx="1">
                  <c:v>0.5091214621845126</c:v>
                </c:pt>
                <c:pt idx="2">
                  <c:v>1.9064236719618206</c:v>
                </c:pt>
                <c:pt idx="3">
                  <c:v>0.27578840736113702</c:v>
                </c:pt>
                <c:pt idx="4">
                  <c:v>0.29442757521654589</c:v>
                </c:pt>
                <c:pt idx="5">
                  <c:v>0.31327912625384446</c:v>
                </c:pt>
                <c:pt idx="6">
                  <c:v>4.0995403568133998E-2</c:v>
                </c:pt>
                <c:pt idx="7">
                  <c:v>0.30529246912693242</c:v>
                </c:pt>
                <c:pt idx="8">
                  <c:v>0.21269038976429841</c:v>
                </c:pt>
                <c:pt idx="9">
                  <c:v>4.1534356688174449E-2</c:v>
                </c:pt>
                <c:pt idx="10">
                  <c:v>4.8145664344650951E-2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6E-694B-BFE9-33E5BCD2298F}"/>
            </c:ext>
          </c:extLst>
        </c:ser>
        <c:ser>
          <c:idx val="1"/>
          <c:order val="1"/>
          <c:tx>
            <c:v>MgO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Data!$G$18:$G$22</c:f>
              <c:numCache>
                <c:formatCode>General</c:formatCode>
                <c:ptCount val="5"/>
                <c:pt idx="0">
                  <c:v>36.96</c:v>
                </c:pt>
                <c:pt idx="1">
                  <c:v>42.939500000000002</c:v>
                </c:pt>
                <c:pt idx="2">
                  <c:v>62.344999999999999</c:v>
                </c:pt>
                <c:pt idx="3">
                  <c:v>74.739900000000006</c:v>
                </c:pt>
                <c:pt idx="4">
                  <c:v>78.683999999999997</c:v>
                </c:pt>
              </c:numCache>
            </c:numRef>
          </c:xVal>
          <c:yVal>
            <c:numRef>
              <c:f>Data!$N$18:$N$22</c:f>
              <c:numCache>
                <c:formatCode>General</c:formatCode>
                <c:ptCount val="5"/>
                <c:pt idx="0">
                  <c:v>6.8274611464111876</c:v>
                </c:pt>
                <c:pt idx="1">
                  <c:v>100</c:v>
                </c:pt>
                <c:pt idx="2">
                  <c:v>57.827751487555389</c:v>
                </c:pt>
                <c:pt idx="3">
                  <c:v>2.2342881302800985</c:v>
                </c:pt>
                <c:pt idx="4">
                  <c:v>18.371934178659725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DA-8348-8DC1-BC764E76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006800"/>
        <c:axId val="1"/>
      </c:scatterChart>
      <c:valAx>
        <c:axId val="321006800"/>
        <c:scaling>
          <c:orientation val="minMax"/>
          <c:max val="8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sz="1200">
                    <a:latin typeface="Symbol" pitchFamily="2" charset="2"/>
                    <a:cs typeface="Times New Roman" panose="02020603050405020304" pitchFamily="18" charset="0"/>
                  </a:rPr>
                  <a:t>q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(degrees)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Helvetica Neue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Intensity (a.u.)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Helvetica Neue"/>
                <a:cs typeface="Times New Roman" panose="02020603050405020304" pitchFamily="18" charset="0"/>
              </a:defRPr>
            </a:pPr>
            <a:endParaRPr lang="en-US"/>
          </a:p>
        </c:txPr>
        <c:crossAx val="321006800"/>
        <c:crosses val="autoZero"/>
        <c:crossBetween val="midCat"/>
        <c:majorUnit val="20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226014697030516"/>
          <c:y val="0.21442604278240274"/>
          <c:w val="8.0051407647204809E-2"/>
          <c:h val="7.756100189763486E-2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4" workbookViewId="0" zoomToFit="1"/>
  </sheetViews>
  <pageMargins left="0.7" right="0.7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19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99B127-9483-9047-BF6F-33E32D9B9D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opLeftCell="A2" zoomScaleNormal="100" workbookViewId="0">
      <selection activeCell="N19" sqref="N19"/>
    </sheetView>
  </sheetViews>
  <sheetFormatPr baseColWidth="10" defaultRowHeight="16" x14ac:dyDescent="0.2"/>
  <cols>
    <col min="1" max="1" width="9.5" style="4" customWidth="1"/>
    <col min="2" max="2" width="7.33203125" style="4" customWidth="1"/>
    <col min="3" max="3" width="7.6640625" style="4" customWidth="1"/>
    <col min="4" max="4" width="7.1640625" style="4" customWidth="1"/>
    <col min="5" max="5" width="16.1640625" style="4" customWidth="1"/>
    <col min="6" max="6" width="10.5" style="4" customWidth="1"/>
    <col min="7" max="7" width="11" style="4" customWidth="1"/>
    <col min="8" max="8" width="10.33203125" style="4" customWidth="1"/>
    <col min="9" max="9" width="12.33203125" style="4" customWidth="1"/>
    <col min="10" max="10" width="6.6640625" style="4" customWidth="1"/>
    <col min="11" max="11" width="27.33203125" style="4" customWidth="1"/>
    <col min="12" max="12" width="14.83203125" style="5" customWidth="1"/>
    <col min="13" max="13" width="20.83203125" style="4" customWidth="1"/>
    <col min="14" max="14" width="19" style="4" customWidth="1"/>
  </cols>
  <sheetData>
    <row r="1" spans="1:14" s="12" customFormat="1" ht="18" x14ac:dyDescent="0.2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9"/>
      <c r="N1" s="9"/>
    </row>
    <row r="2" spans="1:14" s="12" customFormat="1" ht="18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9"/>
      <c r="N2" s="9"/>
    </row>
    <row r="3" spans="1:14" s="12" customFormat="1" ht="18" x14ac:dyDescent="0.2">
      <c r="A3" s="10" t="s">
        <v>12</v>
      </c>
      <c r="B3" s="10"/>
      <c r="C3" s="10"/>
      <c r="D3" s="10"/>
      <c r="E3" s="10" t="s">
        <v>15</v>
      </c>
      <c r="F3" s="10">
        <v>0.1479</v>
      </c>
      <c r="G3" s="10"/>
      <c r="H3" s="10"/>
      <c r="I3" s="10"/>
      <c r="J3" s="10"/>
      <c r="K3" s="10"/>
      <c r="L3" s="11"/>
      <c r="M3" s="9"/>
      <c r="N3" s="9"/>
    </row>
    <row r="4" spans="1:14" ht="35" customHeight="1" x14ac:dyDescent="0.2">
      <c r="A4" s="1" t="s">
        <v>0</v>
      </c>
      <c r="B4" s="2" t="s">
        <v>4</v>
      </c>
      <c r="C4" s="2" t="s">
        <v>5</v>
      </c>
      <c r="D4" s="2" t="s">
        <v>6</v>
      </c>
      <c r="E4" s="8" t="s">
        <v>9</v>
      </c>
      <c r="F4" s="8" t="s">
        <v>10</v>
      </c>
      <c r="G4" s="1" t="s">
        <v>11</v>
      </c>
      <c r="H4" s="2" t="s">
        <v>7</v>
      </c>
      <c r="I4" s="2" t="s">
        <v>8</v>
      </c>
      <c r="J4" s="2" t="s">
        <v>1</v>
      </c>
      <c r="K4" s="1" t="s">
        <v>13</v>
      </c>
      <c r="L4" s="3" t="s">
        <v>2</v>
      </c>
      <c r="M4" s="1" t="s">
        <v>14</v>
      </c>
      <c r="N4" s="1" t="s">
        <v>3</v>
      </c>
    </row>
    <row r="5" spans="1:14" x14ac:dyDescent="0.2">
      <c r="A5" s="4">
        <v>1</v>
      </c>
      <c r="B5" s="4">
        <v>1</v>
      </c>
      <c r="C5" s="4">
        <v>0</v>
      </c>
      <c r="D5" s="4">
        <v>0</v>
      </c>
      <c r="E5" s="6">
        <f>F5*PI()/180</f>
        <v>0.28085489257242352</v>
      </c>
      <c r="F5" s="6">
        <f>G5/2</f>
        <v>16.091799999999999</v>
      </c>
      <c r="G5" s="6">
        <v>32.183599999999998</v>
      </c>
      <c r="H5" s="6">
        <v>8.9018899999999999</v>
      </c>
      <c r="I5" s="6">
        <f t="shared" ref="I5:I15" si="0">H5^2</f>
        <v>79.243645572099993</v>
      </c>
      <c r="J5" s="4">
        <v>6</v>
      </c>
      <c r="K5" s="6">
        <f>(1+(COS(2*E5))^2)/((SIN(E5))^2*COS(E5))</f>
        <v>23.250757290665444</v>
      </c>
      <c r="L5" s="7">
        <f>I5*J5*K5</f>
        <v>11054.848620146475</v>
      </c>
      <c r="M5" s="4">
        <f>L5*$F$3</f>
        <v>1635.0121109196637</v>
      </c>
      <c r="N5" s="4">
        <f>(M5/$M$24)*100</f>
        <v>0.46257980257455183</v>
      </c>
    </row>
    <row r="6" spans="1:14" x14ac:dyDescent="0.2">
      <c r="A6" s="4">
        <v>2</v>
      </c>
      <c r="B6" s="4">
        <v>0</v>
      </c>
      <c r="C6" s="4">
        <v>0</v>
      </c>
      <c r="D6" s="4">
        <v>2</v>
      </c>
      <c r="E6" s="6">
        <f t="shared" ref="E6:E15" si="1">F6*PI()/180</f>
        <v>0.30018703203213865</v>
      </c>
      <c r="F6" s="6">
        <f t="shared" ref="F6:F15" si="2">G6/2</f>
        <v>17.199449999999999</v>
      </c>
      <c r="G6" s="6">
        <v>34.398899999999998</v>
      </c>
      <c r="H6" s="6">
        <v>17.3873</v>
      </c>
      <c r="I6" s="6">
        <f t="shared" si="0"/>
        <v>302.31820128999999</v>
      </c>
      <c r="J6" s="4">
        <v>2</v>
      </c>
      <c r="K6" s="6">
        <f t="shared" ref="K6:K15" si="3">(1+(COS(2*E6))^2)/((SIN(E6))^2*COS(E6))</f>
        <v>20.123024136246194</v>
      </c>
      <c r="L6" s="7">
        <f t="shared" ref="L6:L15" si="4">I6*J6*K6</f>
        <v>12167.11292277041</v>
      </c>
      <c r="M6" s="4">
        <f>L6*$F$3</f>
        <v>1799.5160012777437</v>
      </c>
      <c r="N6" s="4">
        <f t="shared" ref="N6:N15" si="5">(M6/$M$24)*100</f>
        <v>0.5091214621845126</v>
      </c>
    </row>
    <row r="7" spans="1:14" x14ac:dyDescent="0.2">
      <c r="A7" s="4">
        <v>3</v>
      </c>
      <c r="B7" s="4">
        <v>1</v>
      </c>
      <c r="C7" s="4">
        <v>0</v>
      </c>
      <c r="D7" s="4">
        <v>1</v>
      </c>
      <c r="E7" s="6">
        <f t="shared" si="1"/>
        <v>0.31955495074151974</v>
      </c>
      <c r="F7" s="6">
        <f t="shared" si="2"/>
        <v>18.309149999999999</v>
      </c>
      <c r="G7" s="6">
        <v>36.618299999999998</v>
      </c>
      <c r="H7" s="6">
        <v>14.708600000000001</v>
      </c>
      <c r="I7" s="6">
        <f t="shared" si="0"/>
        <v>216.34291396</v>
      </c>
      <c r="J7" s="4">
        <v>12</v>
      </c>
      <c r="K7" s="6">
        <f t="shared" si="3"/>
        <v>17.549374201463205</v>
      </c>
      <c r="L7" s="7">
        <f t="shared" si="4"/>
        <v>45560.193035027973</v>
      </c>
      <c r="M7" s="4">
        <f>L7*$F$3</f>
        <v>6738.3525498806375</v>
      </c>
      <c r="N7" s="4">
        <f t="shared" si="5"/>
        <v>1.9064236719618206</v>
      </c>
    </row>
    <row r="8" spans="1:14" x14ac:dyDescent="0.2">
      <c r="A8" s="4">
        <v>4</v>
      </c>
      <c r="B8" s="4">
        <v>1</v>
      </c>
      <c r="C8" s="4">
        <v>0</v>
      </c>
      <c r="D8" s="4">
        <v>2</v>
      </c>
      <c r="E8" s="6">
        <f t="shared" si="1"/>
        <v>0.41730298816408823</v>
      </c>
      <c r="F8" s="6">
        <f t="shared" si="2"/>
        <v>23.909700000000001</v>
      </c>
      <c r="G8" s="6">
        <v>47.819400000000002</v>
      </c>
      <c r="H8" s="6">
        <v>7.5397299999999996</v>
      </c>
      <c r="I8" s="6">
        <f t="shared" si="0"/>
        <v>56.847528472899995</v>
      </c>
      <c r="J8" s="4">
        <v>12</v>
      </c>
      <c r="K8" s="6">
        <f t="shared" si="3"/>
        <v>9.6616056317444787</v>
      </c>
      <c r="L8" s="7">
        <f t="shared" si="4"/>
        <v>6590.8608149343027</v>
      </c>
      <c r="M8" s="4">
        <f>L8*$F$3</f>
        <v>974.78831452878342</v>
      </c>
      <c r="N8" s="4">
        <f t="shared" si="5"/>
        <v>0.27578840736113702</v>
      </c>
    </row>
    <row r="9" spans="1:14" x14ac:dyDescent="0.2">
      <c r="A9" s="4">
        <v>5</v>
      </c>
      <c r="B9" s="4">
        <v>2</v>
      </c>
      <c r="C9" s="4">
        <v>-1</v>
      </c>
      <c r="D9" s="4">
        <v>0</v>
      </c>
      <c r="E9" s="6">
        <f t="shared" si="1"/>
        <v>0.50075154302506708</v>
      </c>
      <c r="F9" s="6">
        <f t="shared" si="2"/>
        <v>28.690950000000001</v>
      </c>
      <c r="G9" s="6">
        <v>57.381900000000002</v>
      </c>
      <c r="H9" s="6">
        <v>13.554399999999999</v>
      </c>
      <c r="I9" s="6">
        <f t="shared" si="0"/>
        <v>183.72175935999999</v>
      </c>
      <c r="J9" s="4">
        <v>6</v>
      </c>
      <c r="K9" s="6">
        <f t="shared" si="3"/>
        <v>6.3831164827976661</v>
      </c>
      <c r="L9" s="7">
        <f t="shared" si="4"/>
        <v>7036.3043425164142</v>
      </c>
      <c r="M9" s="4">
        <f>L9*$F$3</f>
        <v>1040.6694122581778</v>
      </c>
      <c r="N9" s="4">
        <f t="shared" si="5"/>
        <v>0.29442757521654589</v>
      </c>
    </row>
    <row r="10" spans="1:14" x14ac:dyDescent="0.2">
      <c r="A10" s="4">
        <v>6</v>
      </c>
      <c r="B10" s="4">
        <v>1</v>
      </c>
      <c r="C10" s="4">
        <v>0</v>
      </c>
      <c r="D10" s="4">
        <v>3</v>
      </c>
      <c r="E10" s="6">
        <f t="shared" si="1"/>
        <v>0.55040441491505376</v>
      </c>
      <c r="F10" s="6">
        <f t="shared" si="2"/>
        <v>31.53585</v>
      </c>
      <c r="G10" s="6">
        <v>63.0717</v>
      </c>
      <c r="H10" s="6">
        <v>10.9869</v>
      </c>
      <c r="I10" s="6">
        <f t="shared" si="0"/>
        <v>120.71197161000001</v>
      </c>
      <c r="J10" s="4">
        <v>12</v>
      </c>
      <c r="K10" s="6">
        <f t="shared" si="3"/>
        <v>5.1685176409397791</v>
      </c>
      <c r="L10" s="7">
        <f t="shared" si="4"/>
        <v>7486.8234568668822</v>
      </c>
      <c r="M10" s="4">
        <f>L10*$F$3</f>
        <v>1107.301189270612</v>
      </c>
      <c r="N10" s="4">
        <f t="shared" si="5"/>
        <v>0.31327912625384446</v>
      </c>
    </row>
    <row r="11" spans="1:14" x14ac:dyDescent="0.2">
      <c r="A11" s="4">
        <v>7</v>
      </c>
      <c r="B11" s="4">
        <v>2</v>
      </c>
      <c r="C11" s="4">
        <v>0</v>
      </c>
      <c r="D11" s="4">
        <v>0</v>
      </c>
      <c r="E11" s="6">
        <f t="shared" si="1"/>
        <v>0.58758690929954094</v>
      </c>
      <c r="F11" s="6">
        <f t="shared" si="2"/>
        <v>33.666249999999998</v>
      </c>
      <c r="G11" s="6">
        <v>67.332499999999996</v>
      </c>
      <c r="H11" s="6">
        <v>6.0301499999999999</v>
      </c>
      <c r="I11" s="6">
        <f t="shared" si="0"/>
        <v>36.362709022499999</v>
      </c>
      <c r="J11" s="4">
        <v>6</v>
      </c>
      <c r="K11" s="6">
        <f t="shared" si="3"/>
        <v>4.4904908777816628</v>
      </c>
      <c r="L11" s="7">
        <f t="shared" si="4"/>
        <v>979.7184789417912</v>
      </c>
      <c r="M11" s="4">
        <f>L11*$F$3</f>
        <v>144.90036303549093</v>
      </c>
      <c r="N11" s="4">
        <f t="shared" si="5"/>
        <v>4.0995403568133998E-2</v>
      </c>
    </row>
    <row r="12" spans="1:14" x14ac:dyDescent="0.2">
      <c r="A12" s="4">
        <v>8</v>
      </c>
      <c r="B12" s="4">
        <v>2</v>
      </c>
      <c r="C12" s="4">
        <v>-1</v>
      </c>
      <c r="D12" s="4">
        <v>2</v>
      </c>
      <c r="E12" s="6">
        <f t="shared" si="1"/>
        <v>0.59903277853411974</v>
      </c>
      <c r="F12" s="6">
        <f t="shared" si="2"/>
        <v>34.322049999999997</v>
      </c>
      <c r="G12" s="6">
        <v>68.644099999999995</v>
      </c>
      <c r="H12" s="6">
        <v>11.8721</v>
      </c>
      <c r="I12" s="6">
        <f t="shared" si="0"/>
        <v>140.94675841</v>
      </c>
      <c r="J12" s="4">
        <v>12</v>
      </c>
      <c r="K12" s="6">
        <f t="shared" si="3"/>
        <v>4.3136597557334131</v>
      </c>
      <c r="L12" s="7">
        <f t="shared" si="4"/>
        <v>7295.9563134515638</v>
      </c>
      <c r="M12" s="4">
        <f>L12*$F$3</f>
        <v>1079.0719387594863</v>
      </c>
      <c r="N12" s="4">
        <f t="shared" si="5"/>
        <v>0.30529246912693242</v>
      </c>
    </row>
    <row r="13" spans="1:14" x14ac:dyDescent="0.2">
      <c r="A13" s="4">
        <v>9</v>
      </c>
      <c r="B13" s="4">
        <v>2</v>
      </c>
      <c r="C13" s="4">
        <v>0</v>
      </c>
      <c r="D13" s="4">
        <v>1</v>
      </c>
      <c r="E13" s="6">
        <f t="shared" si="1"/>
        <v>0.61105547908648272</v>
      </c>
      <c r="F13" s="6">
        <f t="shared" si="2"/>
        <v>35.010899999999999</v>
      </c>
      <c r="G13" s="6">
        <v>70.021799999999999</v>
      </c>
      <c r="H13" s="6">
        <v>10.112399999999999</v>
      </c>
      <c r="I13" s="6">
        <f t="shared" si="0"/>
        <v>102.26063375999998</v>
      </c>
      <c r="J13" s="4">
        <v>12</v>
      </c>
      <c r="K13" s="6">
        <f t="shared" si="3"/>
        <v>4.1421352419284441</v>
      </c>
      <c r="L13" s="7">
        <f t="shared" si="4"/>
        <v>5082.9284995108028</v>
      </c>
      <c r="M13" s="4">
        <f>L13*$F$3</f>
        <v>751.76512507764778</v>
      </c>
      <c r="N13" s="4">
        <f t="shared" si="5"/>
        <v>0.21269038976429841</v>
      </c>
    </row>
    <row r="14" spans="1:14" x14ac:dyDescent="0.2">
      <c r="A14" s="4">
        <v>10</v>
      </c>
      <c r="B14" s="4">
        <v>0</v>
      </c>
      <c r="C14" s="4">
        <v>0</v>
      </c>
      <c r="D14" s="4">
        <v>4</v>
      </c>
      <c r="E14" s="6">
        <f t="shared" si="1"/>
        <v>0.63279180959082015</v>
      </c>
      <c r="F14" s="6">
        <f t="shared" si="2"/>
        <v>36.256300000000003</v>
      </c>
      <c r="G14" s="6">
        <v>72.512600000000006</v>
      </c>
      <c r="H14" s="6">
        <v>11.330500000000001</v>
      </c>
      <c r="I14" s="6">
        <f t="shared" si="0"/>
        <v>128.38023025000001</v>
      </c>
      <c r="J14" s="4">
        <v>2</v>
      </c>
      <c r="K14" s="6">
        <f t="shared" si="3"/>
        <v>3.8658542456420948</v>
      </c>
      <c r="L14" s="7">
        <f t="shared" si="4"/>
        <v>992.5985163369445</v>
      </c>
      <c r="M14" s="4">
        <f>L14*$F$3</f>
        <v>146.80532056623409</v>
      </c>
      <c r="N14" s="4">
        <f t="shared" si="5"/>
        <v>4.1534356688174449E-2</v>
      </c>
    </row>
    <row r="15" spans="1:14" x14ac:dyDescent="0.2">
      <c r="A15" s="4">
        <v>11</v>
      </c>
      <c r="B15" s="4">
        <v>2</v>
      </c>
      <c r="C15" s="4">
        <v>0</v>
      </c>
      <c r="D15" s="4">
        <v>2</v>
      </c>
      <c r="E15" s="6">
        <f t="shared" si="1"/>
        <v>0.6793519580462728</v>
      </c>
      <c r="F15" s="6">
        <f t="shared" si="2"/>
        <v>38.923999999999999</v>
      </c>
      <c r="G15" s="6">
        <v>77.847999999999999</v>
      </c>
      <c r="H15" s="6">
        <v>5.31006</v>
      </c>
      <c r="I15" s="6">
        <f t="shared" si="0"/>
        <v>28.196737203600001</v>
      </c>
      <c r="J15" s="4">
        <v>12</v>
      </c>
      <c r="K15" s="6">
        <f t="shared" si="3"/>
        <v>3.4005034087968036</v>
      </c>
      <c r="L15" s="7">
        <f t="shared" si="4"/>
        <v>1150.5972117334734</v>
      </c>
      <c r="M15" s="4">
        <f>L15*$F$3</f>
        <v>170.17332761538071</v>
      </c>
      <c r="N15" s="4">
        <f t="shared" si="5"/>
        <v>4.8145664344650951E-2</v>
      </c>
    </row>
    <row r="17" spans="1:14" s="12" customFormat="1" ht="18" x14ac:dyDescent="0.2">
      <c r="A17" s="10" t="s">
        <v>18</v>
      </c>
      <c r="B17" s="10"/>
      <c r="C17" s="10"/>
      <c r="D17" s="10"/>
      <c r="E17" s="10" t="s">
        <v>15</v>
      </c>
      <c r="F17" s="10">
        <v>0.85209999999999997</v>
      </c>
      <c r="G17" s="10"/>
      <c r="H17" s="10"/>
      <c r="I17" s="10"/>
      <c r="J17" s="10"/>
      <c r="K17" s="10"/>
      <c r="L17" s="11"/>
      <c r="M17" s="9"/>
      <c r="N17" s="9"/>
    </row>
    <row r="18" spans="1:14" x14ac:dyDescent="0.2">
      <c r="B18">
        <v>1</v>
      </c>
      <c r="C18">
        <v>1</v>
      </c>
      <c r="D18">
        <v>1</v>
      </c>
      <c r="G18" s="4">
        <v>36.96</v>
      </c>
      <c r="I18" s="4">
        <v>205.8844</v>
      </c>
      <c r="J18" s="4">
        <v>8</v>
      </c>
      <c r="K18" s="4">
        <v>17.194500000000001</v>
      </c>
      <c r="L18" s="5">
        <f>I18*J18*K18</f>
        <v>28320.634526400001</v>
      </c>
      <c r="M18" s="4">
        <f>L18*$F$17</f>
        <v>24132.012679945441</v>
      </c>
      <c r="N18" s="4">
        <f t="shared" ref="N18:N22" si="6">(M18/$M$24)*100</f>
        <v>6.8274611464111876</v>
      </c>
    </row>
    <row r="19" spans="1:14" x14ac:dyDescent="0.2">
      <c r="B19">
        <v>2</v>
      </c>
      <c r="C19">
        <v>0</v>
      </c>
      <c r="D19">
        <v>0</v>
      </c>
      <c r="G19" s="4">
        <v>42.939500000000002</v>
      </c>
      <c r="I19" s="4">
        <v>5611.4453000000003</v>
      </c>
      <c r="J19" s="4">
        <v>6</v>
      </c>
      <c r="K19" s="4">
        <v>12.3202</v>
      </c>
      <c r="L19" s="5">
        <f t="shared" ref="L19:L22" si="7">I19*J19*K19</f>
        <v>414804.77031036007</v>
      </c>
      <c r="M19" s="4">
        <f t="shared" ref="M19:M22" si="8">L19*$F$17</f>
        <v>353455.14478145778</v>
      </c>
      <c r="N19" s="4">
        <f t="shared" si="6"/>
        <v>100</v>
      </c>
    </row>
    <row r="20" spans="1:14" x14ac:dyDescent="0.2">
      <c r="B20">
        <v>2</v>
      </c>
      <c r="C20">
        <v>2</v>
      </c>
      <c r="D20">
        <v>0</v>
      </c>
      <c r="G20" s="4">
        <v>62.344999999999999</v>
      </c>
      <c r="I20" s="4">
        <v>3770.1538999999998</v>
      </c>
      <c r="J20" s="4">
        <v>12</v>
      </c>
      <c r="K20" s="4">
        <v>5.3019999999999996</v>
      </c>
      <c r="L20" s="5">
        <f t="shared" si="7"/>
        <v>239872.27173359998</v>
      </c>
      <c r="M20" s="4">
        <f t="shared" si="8"/>
        <v>204395.16274420053</v>
      </c>
      <c r="N20" s="4">
        <f t="shared" si="6"/>
        <v>57.827751487555389</v>
      </c>
    </row>
    <row r="21" spans="1:14" x14ac:dyDescent="0.2">
      <c r="B21">
        <v>3</v>
      </c>
      <c r="C21">
        <v>1</v>
      </c>
      <c r="D21">
        <v>1</v>
      </c>
      <c r="G21" s="4">
        <v>74.739900000000006</v>
      </c>
      <c r="I21" s="4">
        <v>105.7346</v>
      </c>
      <c r="J21" s="4">
        <v>24</v>
      </c>
      <c r="K21" s="4">
        <v>3.6522000000000001</v>
      </c>
      <c r="L21" s="5">
        <f t="shared" si="7"/>
        <v>9267.9337468800004</v>
      </c>
      <c r="M21" s="4">
        <f t="shared" si="8"/>
        <v>7897.2063457164477</v>
      </c>
      <c r="N21" s="4">
        <f t="shared" si="6"/>
        <v>2.2342881302800985</v>
      </c>
    </row>
    <row r="22" spans="1:14" x14ac:dyDescent="0.2">
      <c r="B22">
        <v>2</v>
      </c>
      <c r="C22">
        <v>2</v>
      </c>
      <c r="D22">
        <v>2</v>
      </c>
      <c r="G22" s="4">
        <v>78.683999999999997</v>
      </c>
      <c r="I22" s="4">
        <v>2850.9733999999999</v>
      </c>
      <c r="J22" s="4">
        <v>8</v>
      </c>
      <c r="K22" s="4">
        <v>3.3412999999999999</v>
      </c>
      <c r="L22" s="5">
        <f t="shared" si="7"/>
        <v>76207.659371360001</v>
      </c>
      <c r="M22" s="4">
        <f t="shared" si="8"/>
        <v>64936.546550335857</v>
      </c>
      <c r="N22" s="4">
        <f t="shared" si="6"/>
        <v>18.371934178659725</v>
      </c>
    </row>
    <row r="24" spans="1:14" x14ac:dyDescent="0.2">
      <c r="L24" s="5" t="s">
        <v>16</v>
      </c>
      <c r="M24" s="4">
        <f>MAX(M5:M23)</f>
        <v>353455.14478145778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XRD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Graeve</dc:creator>
  <cp:lastModifiedBy>Olivia Graeve</cp:lastModifiedBy>
  <cp:lastPrinted>2022-10-31T04:47:01Z</cp:lastPrinted>
  <dcterms:created xsi:type="dcterms:W3CDTF">2003-03-27T16:47:12Z</dcterms:created>
  <dcterms:modified xsi:type="dcterms:W3CDTF">2022-10-31T04:51:50Z</dcterms:modified>
</cp:coreProperties>
</file>