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20" yWindow="5900" windowWidth="29520" windowHeight="12260" tabRatio="222" activeTab="0"/>
  </bookViews>
  <sheets>
    <sheet name="Zn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<sst xmlns="http://schemas.openxmlformats.org/spreadsheetml/2006/main" count="25" uniqueCount="23">
  <si>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nm</t>
  </si>
  <si>
    <t>Line</t>
  </si>
  <si>
    <t>p</t>
  </si>
  <si>
    <t>Intensity</t>
  </si>
  <si>
    <t>Normalized Intensity</t>
  </si>
  <si>
    <t>h</t>
  </si>
  <si>
    <t>k</t>
  </si>
  <si>
    <t>l</t>
  </si>
  <si>
    <r>
      <t>Cu K</t>
    </r>
    <r>
      <rPr>
        <sz val="10"/>
        <rFont val="Symbol"/>
        <family val="0"/>
      </rPr>
      <t>a</t>
    </r>
    <r>
      <rPr>
        <sz val="10"/>
        <rFont val="Verdana"/>
        <family val="0"/>
      </rPr>
      <t xml:space="preserve"> radiation =</t>
    </r>
  </si>
  <si>
    <r>
      <t>sin</t>
    </r>
    <r>
      <rPr>
        <sz val="12"/>
        <rFont val="Symbol"/>
        <family val="0"/>
      </rPr>
      <t>q</t>
    </r>
  </si>
  <si>
    <r>
      <t>q</t>
    </r>
    <r>
      <rPr>
        <sz val="12"/>
        <rFont val="Verdana"/>
        <family val="0"/>
      </rPr>
      <t xml:space="preserve"> (rad)</t>
    </r>
  </si>
  <si>
    <r>
      <t>q</t>
    </r>
    <r>
      <rPr>
        <sz val="12"/>
        <rFont val="Verdana"/>
        <family val="0"/>
      </rPr>
      <t xml:space="preserve"> (deg)</t>
    </r>
  </si>
  <si>
    <r>
      <t>sin</t>
    </r>
    <r>
      <rPr>
        <sz val="12"/>
        <rFont val="Symbol"/>
        <family val="0"/>
      </rPr>
      <t>q</t>
    </r>
    <r>
      <rPr>
        <sz val="12"/>
        <rFont val="Verdana"/>
        <family val="0"/>
      </rPr>
      <t>/</t>
    </r>
    <r>
      <rPr>
        <sz val="12"/>
        <rFont val="Symbol"/>
        <family val="0"/>
      </rPr>
      <t>l</t>
    </r>
    <r>
      <rPr>
        <sz val="12"/>
        <rFont val="Verdana"/>
        <family val="0"/>
      </rPr>
      <t xml:space="preserve"> (A</t>
    </r>
    <r>
      <rPr>
        <vertAlign val="superscript"/>
        <sz val="12"/>
        <rFont val="Verdana"/>
        <family val="0"/>
      </rPr>
      <t>-1</t>
    </r>
    <r>
      <rPr>
        <sz val="12"/>
        <rFont val="Verdana"/>
        <family val="0"/>
      </rPr>
      <t>)</t>
    </r>
  </si>
  <si>
    <r>
      <t>F</t>
    </r>
    <r>
      <rPr>
        <vertAlign val="superscript"/>
        <sz val="12"/>
        <rFont val="Verdana"/>
        <family val="0"/>
      </rPr>
      <t>2</t>
    </r>
  </si>
  <si>
    <r>
      <t>(1 + cos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>2</t>
    </r>
    <r>
      <rPr>
        <sz val="12"/>
        <rFont val="Symbol"/>
        <family val="0"/>
      </rPr>
      <t>q</t>
    </r>
    <r>
      <rPr>
        <sz val="12"/>
        <rFont val="Verdana"/>
        <family val="0"/>
      </rPr>
      <t>)/(sin</t>
    </r>
    <r>
      <rPr>
        <vertAlign val="superscript"/>
        <sz val="12"/>
        <rFont val="Verdana"/>
        <family val="0"/>
      </rPr>
      <t>2</t>
    </r>
    <r>
      <rPr>
        <sz val="12"/>
        <rFont val="Symbol"/>
        <family val="0"/>
      </rPr>
      <t>q</t>
    </r>
    <r>
      <rPr>
        <sz val="12"/>
        <rFont val="Verdana"/>
        <family val="0"/>
      </rPr>
      <t xml:space="preserve"> cos</t>
    </r>
    <r>
      <rPr>
        <sz val="12"/>
        <rFont val="Symbol"/>
        <family val="0"/>
      </rPr>
      <t>q</t>
    </r>
    <r>
      <rPr>
        <sz val="12"/>
        <rFont val="Verdana"/>
        <family val="0"/>
      </rPr>
      <t>)</t>
    </r>
  </si>
  <si>
    <t>Lattice parameter =</t>
  </si>
  <si>
    <r>
      <t>2</t>
    </r>
    <r>
      <rPr>
        <sz val="12"/>
        <rFont val="Symbol"/>
        <family val="0"/>
      </rPr>
      <t>q</t>
    </r>
    <r>
      <rPr>
        <sz val="12"/>
        <rFont val="Verdana"/>
        <family val="0"/>
      </rPr>
      <t xml:space="preserve"> (deg)</t>
    </r>
  </si>
  <si>
    <r>
      <t>h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 xml:space="preserve"> + </t>
    </r>
    <r>
      <rPr>
        <i/>
        <sz val="12"/>
        <rFont val="Verdana"/>
        <family val="0"/>
      </rPr>
      <t>k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 xml:space="preserve"> + </t>
    </r>
    <r>
      <rPr>
        <i/>
        <sz val="12"/>
        <rFont val="Verdana"/>
        <family val="0"/>
      </rPr>
      <t>l</t>
    </r>
    <r>
      <rPr>
        <vertAlign val="superscript"/>
        <sz val="12"/>
        <rFont val="Verdana"/>
        <family val="0"/>
      </rPr>
      <t>2</t>
    </r>
  </si>
  <si>
    <r>
      <t>f</t>
    </r>
    <r>
      <rPr>
        <vertAlign val="subscript"/>
        <sz val="12"/>
        <rFont val="Verdana"/>
        <family val="0"/>
      </rPr>
      <t>S</t>
    </r>
  </si>
  <si>
    <t>Theoretical X-Ray Diffraction Pattern for Zinc Sulfide</t>
  </si>
  <si>
    <r>
      <t>f</t>
    </r>
    <r>
      <rPr>
        <vertAlign val="subscript"/>
        <sz val="12"/>
        <rFont val="Verdana"/>
        <family val="0"/>
      </rPr>
      <t>Zn</t>
    </r>
    <r>
      <rPr>
        <vertAlign val="superscript"/>
        <sz val="12"/>
        <rFont val="Verdana"/>
        <family val="0"/>
      </rPr>
      <t>2</t>
    </r>
    <r>
      <rPr>
        <sz val="12"/>
        <rFont val="Verdana"/>
        <family val="0"/>
      </rPr>
      <t xml:space="preserve"> + </t>
    </r>
    <r>
      <rPr>
        <i/>
        <sz val="12"/>
        <rFont val="Verdana"/>
        <family val="0"/>
      </rPr>
      <t>f</t>
    </r>
    <r>
      <rPr>
        <vertAlign val="subscript"/>
        <sz val="12"/>
        <rFont val="Verdana"/>
        <family val="0"/>
      </rPr>
      <t>S</t>
    </r>
    <r>
      <rPr>
        <vertAlign val="superscript"/>
        <sz val="12"/>
        <rFont val="Verdana"/>
        <family val="0"/>
      </rPr>
      <t>2</t>
    </r>
  </si>
  <si>
    <r>
      <t>f</t>
    </r>
    <r>
      <rPr>
        <vertAlign val="subscript"/>
        <sz val="12"/>
        <rFont val="Verdana"/>
        <family val="0"/>
      </rPr>
      <t>Zn</t>
    </r>
  </si>
  <si>
    <r>
      <t>f</t>
    </r>
    <r>
      <rPr>
        <vertAlign val="subscript"/>
        <sz val="12"/>
        <rFont val="Verdana"/>
        <family val="0"/>
      </rPr>
      <t>Zn</t>
    </r>
    <r>
      <rPr>
        <sz val="12"/>
        <rFont val="Verdana"/>
        <family val="0"/>
      </rPr>
      <t xml:space="preserve"> - </t>
    </r>
    <r>
      <rPr>
        <i/>
        <sz val="12"/>
        <rFont val="Verdana"/>
        <family val="0"/>
      </rPr>
      <t>f</t>
    </r>
    <r>
      <rPr>
        <vertAlign val="subscript"/>
        <sz val="12"/>
        <rFont val="Verdana"/>
        <family val="0"/>
      </rPr>
      <t>S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</si>
</sst>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sz val="10"/>
      <name val="Symbo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Verdana"/>
      <family val="0"/>
    </font>
    <font>
      <i/>
      <sz val="12"/>
      <name val="Verdana"/>
      <family val="0"/>
    </font>
    <font>
      <vertAlign val="superscript"/>
      <sz val="12"/>
      <name val="Verdana"/>
      <family val="0"/>
    </font>
    <font>
      <vertAlign val="subscript"/>
      <sz val="12"/>
      <name val="Verdana"/>
      <family val="0"/>
    </font>
    <font>
      <sz val="12"/>
      <name val="Symbol"/>
      <family val="0"/>
    </font>
    <font>
      <sz val="10.25"/>
      <color indexed="8"/>
      <name val="Verdana"/>
      <family val="0"/>
    </font>
    <font>
      <sz val="12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26"/>
          <c:w val="0.90025"/>
          <c:h val="0.8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ZnS!$A$20:$A$29</c:f>
              <c:numCache/>
            </c:numRef>
          </c:xVal>
          <c:yVal>
            <c:numRef>
              <c:f>ZnS!$D$20:$D$29</c:f>
              <c:numCache/>
            </c:numRef>
          </c:yVal>
          <c:smooth val="0"/>
        </c:ser>
        <c:axId val="22487622"/>
        <c:axId val="1062007"/>
      </c:scatterChart>
      <c:valAx>
        <c:axId val="22487622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2q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62007"/>
        <c:crosses val="autoZero"/>
        <c:crossBetween val="midCat"/>
        <c:dispUnits/>
      </c:valAx>
      <c:valAx>
        <c:axId val="106200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Relative Intensity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487622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0</xdr:rowOff>
    </xdr:from>
    <xdr:to>
      <xdr:col>13</xdr:col>
      <xdr:colOff>285750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3514725" y="3105150"/>
        <a:ext cx="59721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O15" sqref="O15"/>
    </sheetView>
  </sheetViews>
  <sheetFormatPr defaultColWidth="11.00390625" defaultRowHeight="12.75"/>
  <cols>
    <col min="1" max="1" width="9.625" style="0" customWidth="1"/>
    <col min="2" max="2" width="7.25390625" style="0" customWidth="1"/>
    <col min="3" max="3" width="7.75390625" style="0" customWidth="1"/>
    <col min="4" max="4" width="7.125" style="0" customWidth="1"/>
    <col min="5" max="5" width="14.375" style="0" customWidth="1"/>
    <col min="6" max="6" width="7.625" style="0" customWidth="1"/>
    <col min="7" max="7" width="7.125" style="0" customWidth="1"/>
    <col min="8" max="8" width="8.00390625" style="0" customWidth="1"/>
    <col min="9" max="9" width="9.25390625" style="0" customWidth="1"/>
    <col min="10" max="11" width="10.375" style="0" customWidth="1"/>
    <col min="12" max="12" width="9.75390625" style="0" customWidth="1"/>
    <col min="13" max="13" width="12.125" style="0" customWidth="1"/>
    <col min="14" max="14" width="9.75390625" style="0" customWidth="1"/>
    <col min="15" max="15" width="11.875" style="0" customWidth="1"/>
    <col min="16" max="16" width="6.75390625" style="0" customWidth="1"/>
    <col min="17" max="17" width="25.625" style="0" customWidth="1"/>
    <col min="18" max="18" width="14.375" style="0" customWidth="1"/>
    <col min="19" max="19" width="20.875" style="0" customWidth="1"/>
  </cols>
  <sheetData>
    <row r="1" ht="18">
      <c r="A1" s="2" t="s">
        <v>19</v>
      </c>
    </row>
    <row r="2" spans="1:4" ht="13.5">
      <c r="A2" s="3" t="s">
        <v>8</v>
      </c>
      <c r="C2">
        <v>0.1542</v>
      </c>
      <c r="D2" t="s">
        <v>0</v>
      </c>
    </row>
    <row r="3" spans="1:4" ht="12.75">
      <c r="A3" t="s">
        <v>15</v>
      </c>
      <c r="C3">
        <v>0.5406</v>
      </c>
      <c r="D3" t="s">
        <v>0</v>
      </c>
    </row>
    <row r="4" ht="12.75">
      <c r="A4" s="1"/>
    </row>
    <row r="5" spans="1:18" ht="34.5" customHeight="1">
      <c r="A5" s="5" t="s">
        <v>1</v>
      </c>
      <c r="B5" s="6" t="s">
        <v>5</v>
      </c>
      <c r="C5" s="6" t="s">
        <v>6</v>
      </c>
      <c r="D5" s="6" t="s">
        <v>7</v>
      </c>
      <c r="E5" s="6" t="s">
        <v>17</v>
      </c>
      <c r="F5" s="5" t="s">
        <v>9</v>
      </c>
      <c r="G5" s="7" t="s">
        <v>10</v>
      </c>
      <c r="H5" s="7" t="s">
        <v>11</v>
      </c>
      <c r="I5" s="5" t="s">
        <v>16</v>
      </c>
      <c r="J5" s="5" t="s">
        <v>12</v>
      </c>
      <c r="K5" s="6" t="s">
        <v>21</v>
      </c>
      <c r="L5" s="6" t="s">
        <v>18</v>
      </c>
      <c r="M5" s="11" t="s">
        <v>20</v>
      </c>
      <c r="N5" s="11" t="s">
        <v>22</v>
      </c>
      <c r="O5" s="6" t="s">
        <v>13</v>
      </c>
      <c r="P5" s="6" t="s">
        <v>2</v>
      </c>
      <c r="Q5" s="5" t="s">
        <v>14</v>
      </c>
      <c r="R5" s="5" t="s">
        <v>3</v>
      </c>
    </row>
    <row r="6" spans="1:19" ht="12.75">
      <c r="A6">
        <v>1</v>
      </c>
      <c r="B6">
        <v>1</v>
      </c>
      <c r="C6">
        <v>1</v>
      </c>
      <c r="D6">
        <v>1</v>
      </c>
      <c r="E6">
        <f aca="true" t="shared" si="0" ref="E6:E15">B6^2+C6^2+D6^2</f>
        <v>3</v>
      </c>
      <c r="F6" s="4">
        <f aca="true" t="shared" si="1" ref="F6:F15">SQRT(($C$2^2/(4*$C$3^2))*E6)</f>
        <v>0.24702389430921284</v>
      </c>
      <c r="G6" s="4">
        <f aca="true" t="shared" si="2" ref="G6:G15">ASIN(F6)</f>
        <v>0.24960776029417692</v>
      </c>
      <c r="H6" s="4">
        <f aca="true" t="shared" si="3" ref="H6:H15">G6*180/PI()</f>
        <v>14.301471198569466</v>
      </c>
      <c r="I6" s="4">
        <f aca="true" t="shared" si="4" ref="I6:I15">H6*2</f>
        <v>28.602942397138932</v>
      </c>
      <c r="J6" s="4">
        <f aca="true" t="shared" si="5" ref="J6:J15">F6/($C$2*10)</f>
        <v>0.16019707802153882</v>
      </c>
      <c r="K6" s="4">
        <v>22.4</v>
      </c>
      <c r="L6" s="4">
        <v>10.7</v>
      </c>
      <c r="M6" s="4">
        <f>K6^2+L6^2</f>
        <v>616.2499999999999</v>
      </c>
      <c r="N6" s="4">
        <f>K6-L6</f>
        <v>11.7</v>
      </c>
      <c r="O6" s="4">
        <f>16*M6</f>
        <v>9859.999999999998</v>
      </c>
      <c r="P6" s="8">
        <v>8</v>
      </c>
      <c r="Q6" s="4">
        <f aca="true" t="shared" si="6" ref="Q6:Q15">(1+(COS(2*G6)^2))/((SIN(G6))^2*COS(G6))</f>
        <v>29.94789367019507</v>
      </c>
      <c r="R6" s="4">
        <f aca="true" t="shared" si="7" ref="R6:R15">O6*P6*Q6</f>
        <v>2362289.852704987</v>
      </c>
      <c r="S6" s="4"/>
    </row>
    <row r="7" spans="1:19" ht="12.75">
      <c r="A7">
        <v>2</v>
      </c>
      <c r="B7">
        <v>2</v>
      </c>
      <c r="C7">
        <v>0</v>
      </c>
      <c r="D7">
        <v>0</v>
      </c>
      <c r="E7">
        <f t="shared" si="0"/>
        <v>4</v>
      </c>
      <c r="F7" s="4">
        <f t="shared" si="1"/>
        <v>0.28523862375138737</v>
      </c>
      <c r="G7" s="4">
        <f t="shared" si="2"/>
        <v>0.28925538564405345</v>
      </c>
      <c r="H7" s="4">
        <f t="shared" si="3"/>
        <v>16.573112798833286</v>
      </c>
      <c r="I7" s="4">
        <f t="shared" si="4"/>
        <v>33.14622559766657</v>
      </c>
      <c r="J7" s="4">
        <f t="shared" si="5"/>
        <v>0.1849796522382538</v>
      </c>
      <c r="K7" s="4">
        <v>22.4</v>
      </c>
      <c r="L7" s="4">
        <v>10.7</v>
      </c>
      <c r="M7" s="4">
        <f aca="true" t="shared" si="8" ref="M7:M15">K7^2+L7^2</f>
        <v>616.2499999999999</v>
      </c>
      <c r="N7" s="4">
        <f aca="true" t="shared" si="9" ref="N7:N15">K7-L7</f>
        <v>11.7</v>
      </c>
      <c r="O7" s="4">
        <f>16*N7^2</f>
        <v>2190.24</v>
      </c>
      <c r="P7" s="8">
        <v>6</v>
      </c>
      <c r="Q7" s="4">
        <f t="shared" si="6"/>
        <v>21.813429970257264</v>
      </c>
      <c r="R7" s="4">
        <f t="shared" si="7"/>
        <v>286659.8811483376</v>
      </c>
      <c r="S7" s="4"/>
    </row>
    <row r="8" spans="1:19" ht="12.75">
      <c r="A8">
        <v>3</v>
      </c>
      <c r="B8">
        <v>2</v>
      </c>
      <c r="C8">
        <v>2</v>
      </c>
      <c r="D8">
        <v>0</v>
      </c>
      <c r="E8">
        <f t="shared" si="0"/>
        <v>8</v>
      </c>
      <c r="F8" s="4">
        <f t="shared" si="1"/>
        <v>0.40338833022184845</v>
      </c>
      <c r="G8" s="4">
        <f t="shared" si="2"/>
        <v>0.4152168132180611</v>
      </c>
      <c r="H8" s="4">
        <f t="shared" si="3"/>
        <v>23.790170980266716</v>
      </c>
      <c r="I8" s="4">
        <f t="shared" si="4"/>
        <v>47.58034196053343</v>
      </c>
      <c r="J8" s="4">
        <f t="shared" si="5"/>
        <v>0.2616007329583972</v>
      </c>
      <c r="K8" s="4">
        <v>18.6</v>
      </c>
      <c r="L8" s="4">
        <v>8.95</v>
      </c>
      <c r="M8" s="4">
        <f t="shared" si="8"/>
        <v>426.0625</v>
      </c>
      <c r="N8" s="4">
        <f t="shared" si="9"/>
        <v>9.650000000000002</v>
      </c>
      <c r="O8" s="4">
        <f>16*(K8+L8)^2</f>
        <v>12144.04</v>
      </c>
      <c r="P8" s="8">
        <v>12</v>
      </c>
      <c r="Q8" s="4">
        <f t="shared" si="6"/>
        <v>9.772127253792965</v>
      </c>
      <c r="R8" s="4">
        <f t="shared" si="7"/>
        <v>1424077.251061823</v>
      </c>
      <c r="S8" s="4"/>
    </row>
    <row r="9" spans="1:19" ht="12.75">
      <c r="A9">
        <v>4</v>
      </c>
      <c r="B9">
        <v>3</v>
      </c>
      <c r="C9">
        <v>1</v>
      </c>
      <c r="D9">
        <v>1</v>
      </c>
      <c r="E9">
        <f t="shared" si="0"/>
        <v>11</v>
      </c>
      <c r="F9" s="4">
        <f t="shared" si="1"/>
        <v>0.473014745350354</v>
      </c>
      <c r="G9" s="4">
        <f t="shared" si="2"/>
        <v>0.492709394157557</v>
      </c>
      <c r="H9" s="4">
        <f t="shared" si="3"/>
        <v>28.230168811675757</v>
      </c>
      <c r="I9" s="4">
        <f t="shared" si="4"/>
        <v>56.46033762335151</v>
      </c>
      <c r="J9" s="4">
        <f t="shared" si="5"/>
        <v>0.3067540501623567</v>
      </c>
      <c r="K9" s="4">
        <v>18.6</v>
      </c>
      <c r="L9" s="4">
        <v>8.95</v>
      </c>
      <c r="M9" s="4">
        <f t="shared" si="8"/>
        <v>426.0625</v>
      </c>
      <c r="N9" s="4">
        <f t="shared" si="9"/>
        <v>9.650000000000002</v>
      </c>
      <c r="O9" s="4">
        <f>16*M9</f>
        <v>6817</v>
      </c>
      <c r="P9" s="8">
        <v>24</v>
      </c>
      <c r="Q9" s="4">
        <f t="shared" si="6"/>
        <v>6.621384815850306</v>
      </c>
      <c r="R9" s="4">
        <f t="shared" si="7"/>
        <v>1083311.526951637</v>
      </c>
      <c r="S9" s="4"/>
    </row>
    <row r="10" spans="1:18" ht="12.75">
      <c r="A10">
        <v>5</v>
      </c>
      <c r="B10">
        <v>2</v>
      </c>
      <c r="C10">
        <v>2</v>
      </c>
      <c r="D10">
        <v>2</v>
      </c>
      <c r="E10">
        <f t="shared" si="0"/>
        <v>12</v>
      </c>
      <c r="F10" s="4">
        <f t="shared" si="1"/>
        <v>0.4940477886184257</v>
      </c>
      <c r="G10" s="4">
        <f t="shared" si="2"/>
        <v>0.5167392829922859</v>
      </c>
      <c r="H10" s="4">
        <f t="shared" si="3"/>
        <v>29.606980024074264</v>
      </c>
      <c r="I10" s="4">
        <f t="shared" si="4"/>
        <v>59.21396004814853</v>
      </c>
      <c r="J10" s="4">
        <f t="shared" si="5"/>
        <v>0.32039415604307764</v>
      </c>
      <c r="K10" s="4">
        <v>18.6</v>
      </c>
      <c r="L10" s="4">
        <v>8.95</v>
      </c>
      <c r="M10" s="4">
        <f t="shared" si="8"/>
        <v>426.0625</v>
      </c>
      <c r="N10" s="4">
        <f t="shared" si="9"/>
        <v>9.650000000000002</v>
      </c>
      <c r="O10" s="4">
        <f>16*N10^2</f>
        <v>1489.9600000000007</v>
      </c>
      <c r="P10" s="8">
        <v>8</v>
      </c>
      <c r="Q10" s="4">
        <f t="shared" si="6"/>
        <v>5.946690775328913</v>
      </c>
      <c r="R10" s="4">
        <f t="shared" si="7"/>
        <v>70882.65110087258</v>
      </c>
    </row>
    <row r="11" spans="1:18" ht="12.75">
      <c r="A11">
        <v>6</v>
      </c>
      <c r="B11">
        <v>4</v>
      </c>
      <c r="C11">
        <v>0</v>
      </c>
      <c r="D11">
        <v>0</v>
      </c>
      <c r="E11">
        <f t="shared" si="0"/>
        <v>16</v>
      </c>
      <c r="F11" s="4">
        <f t="shared" si="1"/>
        <v>0.5704772475027747</v>
      </c>
      <c r="G11" s="4">
        <f t="shared" si="2"/>
        <v>0.6070868164561688</v>
      </c>
      <c r="H11" s="4">
        <f t="shared" si="3"/>
        <v>34.78351238097172</v>
      </c>
      <c r="I11" s="4">
        <f t="shared" si="4"/>
        <v>69.56702476194344</v>
      </c>
      <c r="J11" s="4">
        <f t="shared" si="5"/>
        <v>0.3699593044765076</v>
      </c>
      <c r="K11" s="4">
        <v>15.8</v>
      </c>
      <c r="L11" s="4">
        <v>7.85</v>
      </c>
      <c r="M11" s="4">
        <f t="shared" si="8"/>
        <v>311.2625</v>
      </c>
      <c r="N11" s="4">
        <f t="shared" si="9"/>
        <v>7.950000000000001</v>
      </c>
      <c r="O11" s="4">
        <f>16*(K11+L11)^2</f>
        <v>8949.159999999998</v>
      </c>
      <c r="P11" s="8">
        <v>6</v>
      </c>
      <c r="Q11" s="4">
        <f t="shared" si="6"/>
        <v>4.197206796931909</v>
      </c>
      <c r="R11" s="4">
        <f t="shared" si="7"/>
        <v>225368.85107298696</v>
      </c>
    </row>
    <row r="12" spans="1:18" ht="12.75">
      <c r="A12">
        <v>7</v>
      </c>
      <c r="B12">
        <v>3</v>
      </c>
      <c r="C12">
        <v>3</v>
      </c>
      <c r="D12">
        <v>1</v>
      </c>
      <c r="E12">
        <f t="shared" si="0"/>
        <v>19</v>
      </c>
      <c r="F12" s="4">
        <f t="shared" si="1"/>
        <v>0.6216631678634591</v>
      </c>
      <c r="G12" s="4">
        <f t="shared" si="2"/>
        <v>0.6708642435558653</v>
      </c>
      <c r="H12" s="4">
        <f t="shared" si="3"/>
        <v>38.437689781987615</v>
      </c>
      <c r="I12" s="4">
        <f t="shared" si="4"/>
        <v>76.87537956397523</v>
      </c>
      <c r="J12" s="4">
        <f t="shared" si="5"/>
        <v>0.40315380535892287</v>
      </c>
      <c r="K12" s="4">
        <v>15.8</v>
      </c>
      <c r="L12" s="4">
        <v>7.85</v>
      </c>
      <c r="M12" s="4">
        <f t="shared" si="8"/>
        <v>311.2625</v>
      </c>
      <c r="N12" s="4">
        <f t="shared" si="9"/>
        <v>7.950000000000001</v>
      </c>
      <c r="O12" s="4">
        <f>16*M12</f>
        <v>4980.2</v>
      </c>
      <c r="P12" s="8">
        <v>24</v>
      </c>
      <c r="Q12" s="4">
        <f t="shared" si="6"/>
        <v>3.473796987527751</v>
      </c>
      <c r="R12" s="4">
        <f t="shared" si="7"/>
        <v>415204.8901748569</v>
      </c>
    </row>
    <row r="13" spans="1:18" ht="12.75">
      <c r="A13">
        <v>8</v>
      </c>
      <c r="B13">
        <v>4</v>
      </c>
      <c r="C13">
        <v>2</v>
      </c>
      <c r="D13">
        <v>0</v>
      </c>
      <c r="E13">
        <f t="shared" si="0"/>
        <v>20</v>
      </c>
      <c r="F13" s="4">
        <f t="shared" si="1"/>
        <v>0.6378129525165882</v>
      </c>
      <c r="G13" s="4">
        <f t="shared" si="2"/>
        <v>0.691655299234603</v>
      </c>
      <c r="H13" s="4">
        <f t="shared" si="3"/>
        <v>39.62892952400079</v>
      </c>
      <c r="I13" s="4">
        <f t="shared" si="4"/>
        <v>79.25785904800158</v>
      </c>
      <c r="J13" s="4">
        <f t="shared" si="5"/>
        <v>0.4136270768590066</v>
      </c>
      <c r="K13" s="4">
        <v>15.8</v>
      </c>
      <c r="L13" s="4">
        <v>7.85</v>
      </c>
      <c r="M13" s="4">
        <f t="shared" si="8"/>
        <v>311.2625</v>
      </c>
      <c r="N13" s="4">
        <f t="shared" si="9"/>
        <v>7.950000000000001</v>
      </c>
      <c r="O13" s="4">
        <f>16*N13^2</f>
        <v>1011.2400000000002</v>
      </c>
      <c r="P13" s="8">
        <v>24</v>
      </c>
      <c r="Q13" s="4">
        <f t="shared" si="6"/>
        <v>3.3025269052254074</v>
      </c>
      <c r="R13" s="4">
        <f t="shared" si="7"/>
        <v>80151.5353833634</v>
      </c>
    </row>
    <row r="14" spans="1:18" ht="12.75">
      <c r="A14">
        <v>9</v>
      </c>
      <c r="B14">
        <v>4</v>
      </c>
      <c r="C14">
        <v>2</v>
      </c>
      <c r="D14">
        <v>2</v>
      </c>
      <c r="E14">
        <f t="shared" si="0"/>
        <v>24</v>
      </c>
      <c r="F14" s="4">
        <f t="shared" si="1"/>
        <v>0.6986890831246136</v>
      </c>
      <c r="G14" s="4">
        <f t="shared" si="2"/>
        <v>0.7735634932679155</v>
      </c>
      <c r="H14" s="4">
        <f t="shared" si="3"/>
        <v>44.32192334964823</v>
      </c>
      <c r="I14" s="4">
        <f t="shared" si="4"/>
        <v>88.64384669929646</v>
      </c>
      <c r="J14" s="4">
        <f t="shared" si="5"/>
        <v>0.45310576078120207</v>
      </c>
      <c r="K14" s="4">
        <v>13.9</v>
      </c>
      <c r="L14" s="4">
        <v>6.85</v>
      </c>
      <c r="M14" s="4">
        <f t="shared" si="8"/>
        <v>240.1325</v>
      </c>
      <c r="N14" s="4">
        <f t="shared" si="9"/>
        <v>7.050000000000001</v>
      </c>
      <c r="O14" s="4">
        <f>16*(K14+L14)^2</f>
        <v>6889</v>
      </c>
      <c r="P14" s="8">
        <v>24</v>
      </c>
      <c r="Q14" s="4">
        <f t="shared" si="6"/>
        <v>2.864909437990557</v>
      </c>
      <c r="R14" s="4">
        <f t="shared" si="7"/>
        <v>473672.66683960677</v>
      </c>
    </row>
    <row r="15" spans="1:18" ht="12.75">
      <c r="A15">
        <v>10</v>
      </c>
      <c r="B15">
        <v>5</v>
      </c>
      <c r="C15">
        <v>1</v>
      </c>
      <c r="D15">
        <v>1</v>
      </c>
      <c r="E15">
        <f t="shared" si="0"/>
        <v>27</v>
      </c>
      <c r="F15" s="4">
        <f t="shared" si="1"/>
        <v>0.7410716829276385</v>
      </c>
      <c r="G15" s="4">
        <f t="shared" si="2"/>
        <v>0.8346650853640246</v>
      </c>
      <c r="H15" s="4">
        <f t="shared" si="3"/>
        <v>47.82278669828519</v>
      </c>
      <c r="I15" s="4">
        <f t="shared" si="4"/>
        <v>95.64557339657038</v>
      </c>
      <c r="J15" s="4">
        <f t="shared" si="5"/>
        <v>0.4805912340646164</v>
      </c>
      <c r="K15" s="4">
        <v>13.9</v>
      </c>
      <c r="L15" s="4">
        <v>6.85</v>
      </c>
      <c r="M15" s="4">
        <f t="shared" si="8"/>
        <v>240.1325</v>
      </c>
      <c r="N15" s="4">
        <f t="shared" si="9"/>
        <v>7.050000000000001</v>
      </c>
      <c r="O15" s="4">
        <f>16*M15</f>
        <v>3842.12</v>
      </c>
      <c r="P15" s="8">
        <v>24</v>
      </c>
      <c r="Q15" s="4">
        <f t="shared" si="6"/>
        <v>2.7381936365761126</v>
      </c>
      <c r="R15" s="4">
        <f t="shared" si="7"/>
        <v>252491.24483908355</v>
      </c>
    </row>
    <row r="16" spans="6:17" ht="12.75">
      <c r="F16" s="4"/>
      <c r="G16" s="4"/>
      <c r="H16" s="4"/>
      <c r="I16" s="4"/>
      <c r="J16" s="4"/>
      <c r="K16" s="4"/>
      <c r="L16" s="4"/>
      <c r="M16" s="4"/>
      <c r="N16" s="4"/>
      <c r="Q16" s="4"/>
    </row>
    <row r="17" spans="6:18" ht="12.75">
      <c r="F17" s="4"/>
      <c r="G17" s="4"/>
      <c r="H17" s="4"/>
      <c r="I17" s="4"/>
      <c r="J17" s="4"/>
      <c r="K17" s="4"/>
      <c r="L17" s="4"/>
      <c r="M17" s="4"/>
      <c r="N17" s="4"/>
      <c r="Q17" s="4"/>
      <c r="R17" s="4">
        <f>LARGE(R6:R15,1)</f>
        <v>2362289.852704987</v>
      </c>
    </row>
    <row r="19" spans="1:3" ht="16.5">
      <c r="A19" s="5" t="s">
        <v>16</v>
      </c>
      <c r="C19" s="9" t="s">
        <v>4</v>
      </c>
    </row>
    <row r="20" spans="1:4" ht="12.75">
      <c r="A20" s="4">
        <f aca="true" t="shared" si="10" ref="A20:A29">H6*2</f>
        <v>28.602942397138932</v>
      </c>
      <c r="D20" s="10">
        <f>(R6/$R$17)*10</f>
        <v>10</v>
      </c>
    </row>
    <row r="21" spans="1:4" ht="12.75">
      <c r="A21" s="4">
        <f t="shared" si="10"/>
        <v>33.14622559766657</v>
      </c>
      <c r="D21" s="10">
        <f aca="true" t="shared" si="11" ref="D21:D29">(R7/$R$17)*10</f>
        <v>1.2134830991213548</v>
      </c>
    </row>
    <row r="22" spans="1:4" ht="12.75">
      <c r="A22" s="4">
        <f t="shared" si="10"/>
        <v>47.58034196053343</v>
      </c>
      <c r="D22" s="10">
        <f t="shared" si="11"/>
        <v>6.0283764476707</v>
      </c>
    </row>
    <row r="23" spans="1:4" ht="12.75">
      <c r="A23" s="4">
        <f t="shared" si="10"/>
        <v>56.46033762335151</v>
      </c>
      <c r="D23" s="10">
        <f t="shared" si="11"/>
        <v>4.585853534066404</v>
      </c>
    </row>
    <row r="24" spans="1:4" ht="12.75">
      <c r="A24" s="4">
        <f t="shared" si="10"/>
        <v>59.21396004814853</v>
      </c>
      <c r="D24" s="10">
        <f t="shared" si="11"/>
        <v>0.30005907623785877</v>
      </c>
    </row>
    <row r="25" spans="1:4" ht="12.75">
      <c r="A25" s="4">
        <f t="shared" si="10"/>
        <v>69.56702476194344</v>
      </c>
      <c r="D25" s="10">
        <f t="shared" si="11"/>
        <v>0.9540270886526642</v>
      </c>
    </row>
    <row r="26" spans="1:4" ht="12.75">
      <c r="A26" s="4">
        <f t="shared" si="10"/>
        <v>76.87537956397523</v>
      </c>
      <c r="D26" s="10">
        <f t="shared" si="11"/>
        <v>1.757637360628791</v>
      </c>
    </row>
    <row r="27" spans="1:4" ht="12.75">
      <c r="A27" s="4">
        <f t="shared" si="10"/>
        <v>79.25785904800158</v>
      </c>
      <c r="D27" s="10">
        <f t="shared" si="11"/>
        <v>0.3392959390296</v>
      </c>
    </row>
    <row r="28" spans="1:4" ht="12.75">
      <c r="A28" s="4">
        <f t="shared" si="10"/>
        <v>88.64384669929646</v>
      </c>
      <c r="D28" s="10">
        <f t="shared" si="11"/>
        <v>2.0051420290241624</v>
      </c>
    </row>
    <row r="29" spans="1:4" ht="12.75">
      <c r="A29" s="4">
        <f t="shared" si="10"/>
        <v>95.64557339657038</v>
      </c>
      <c r="D29" s="10">
        <f t="shared" si="11"/>
        <v>1.068841084636432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Nevada,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Graeve</dc:creator>
  <cp:keywords/>
  <dc:description/>
  <cp:lastModifiedBy>Olivia A. Graeve</cp:lastModifiedBy>
  <dcterms:created xsi:type="dcterms:W3CDTF">2003-03-27T16:47:12Z</dcterms:created>
  <dcterms:modified xsi:type="dcterms:W3CDTF">2018-10-18T13:52:44Z</dcterms:modified>
  <cp:category/>
  <cp:version/>
  <cp:contentType/>
  <cp:contentStatus/>
</cp:coreProperties>
</file>