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oliviagraeve/Desktop/MAE 251 Fall 2021/Examinations/Midterm 1/Problem 2/"/>
    </mc:Choice>
  </mc:AlternateContent>
  <xr:revisionPtr revIDLastSave="0" documentId="13_ncr:1_{23E836D6-E489-E444-83FA-576E02351632}" xr6:coauthVersionLast="47" xr6:coauthVersionMax="47" xr10:uidLastSave="{00000000-0000-0000-0000-000000000000}"/>
  <bookViews>
    <workbookView xWindow="0" yWindow="460" windowWidth="26860" windowHeight="16400" tabRatio="500" activeTab="1" xr2:uid="{00000000-000D-0000-FFFF-FFFF00000000}"/>
  </bookViews>
  <sheets>
    <sheet name="Data" sheetId="1" r:id="rId1"/>
    <sheet name="Diffraction Patter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1" l="1"/>
  <c r="Q48" i="1"/>
  <c r="Q49" i="1"/>
  <c r="Q50" i="1"/>
  <c r="Q51" i="1"/>
  <c r="Q52" i="1"/>
  <c r="Q53" i="1"/>
  <c r="Q46" i="1"/>
  <c r="R30" i="1"/>
  <c r="R31" i="1"/>
  <c r="R32" i="1"/>
  <c r="R33" i="1"/>
  <c r="R34" i="1"/>
  <c r="R35" i="1"/>
  <c r="R36" i="1"/>
  <c r="R37" i="1"/>
  <c r="R38" i="1"/>
  <c r="R39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6" i="1"/>
  <c r="Q41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6" i="1"/>
  <c r="O47" i="1"/>
  <c r="O48" i="1"/>
  <c r="O49" i="1"/>
  <c r="O50" i="1"/>
  <c r="O51" i="1"/>
  <c r="O52" i="1"/>
  <c r="O53" i="1"/>
  <c r="O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46" i="1"/>
  <c r="E46" i="1"/>
  <c r="F46" i="1"/>
  <c r="L46" i="1"/>
  <c r="M46" i="1"/>
  <c r="F47" i="1"/>
  <c r="L47" i="1"/>
  <c r="M47" i="1"/>
  <c r="F48" i="1"/>
  <c r="L48" i="1"/>
  <c r="M48" i="1"/>
  <c r="F49" i="1"/>
  <c r="L49" i="1"/>
  <c r="M49" i="1"/>
  <c r="F50" i="1"/>
  <c r="L50" i="1"/>
  <c r="M50" i="1"/>
  <c r="F51" i="1"/>
  <c r="L51" i="1"/>
  <c r="M51" i="1"/>
  <c r="F52" i="1"/>
  <c r="L52" i="1"/>
  <c r="M52" i="1"/>
  <c r="F53" i="1"/>
  <c r="L53" i="1"/>
  <c r="M53" i="1"/>
  <c r="D15" i="1"/>
  <c r="E15" i="1"/>
  <c r="G15" i="1"/>
  <c r="H15" i="1"/>
  <c r="N15" i="1"/>
  <c r="N53" i="1"/>
  <c r="J53" i="1"/>
  <c r="G53" i="1"/>
  <c r="H53" i="1"/>
  <c r="N52" i="1"/>
  <c r="J52" i="1"/>
  <c r="G52" i="1"/>
  <c r="H52" i="1"/>
  <c r="N51" i="1"/>
  <c r="J51" i="1"/>
  <c r="G51" i="1"/>
  <c r="H51" i="1"/>
  <c r="N50" i="1"/>
  <c r="J50" i="1"/>
  <c r="G50" i="1"/>
  <c r="H50" i="1"/>
  <c r="N49" i="1"/>
  <c r="J49" i="1"/>
  <c r="G49" i="1"/>
  <c r="H49" i="1"/>
  <c r="N48" i="1"/>
  <c r="J48" i="1"/>
  <c r="G48" i="1"/>
  <c r="H48" i="1"/>
  <c r="N47" i="1"/>
  <c r="J47" i="1"/>
  <c r="G47" i="1"/>
  <c r="H47" i="1"/>
  <c r="N46" i="1"/>
  <c r="J46" i="1"/>
  <c r="G46" i="1"/>
  <c r="H4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6" i="1"/>
  <c r="D6" i="1"/>
  <c r="E6" i="1"/>
  <c r="G6" i="1"/>
  <c r="D39" i="1"/>
  <c r="E39" i="1"/>
  <c r="G39" i="1"/>
  <c r="D10" i="1"/>
  <c r="E10" i="1"/>
  <c r="D37" i="1"/>
  <c r="E37" i="1"/>
  <c r="G37" i="1"/>
  <c r="D35" i="1"/>
  <c r="E35" i="1"/>
  <c r="G35" i="1"/>
  <c r="D33" i="1"/>
  <c r="E33" i="1"/>
  <c r="G33" i="1"/>
  <c r="D27" i="1"/>
  <c r="E27" i="1"/>
  <c r="G27" i="1"/>
  <c r="D36" i="1"/>
  <c r="E36" i="1"/>
  <c r="G36" i="1"/>
  <c r="D7" i="1"/>
  <c r="E7" i="1"/>
  <c r="G7" i="1"/>
  <c r="D8" i="1"/>
  <c r="E8" i="1"/>
  <c r="G8" i="1"/>
  <c r="D9" i="1"/>
  <c r="E9" i="1"/>
  <c r="G9" i="1"/>
  <c r="D11" i="1"/>
  <c r="E11" i="1"/>
  <c r="G11" i="1"/>
  <c r="D12" i="1"/>
  <c r="E12" i="1"/>
  <c r="G12" i="1"/>
  <c r="D13" i="1"/>
  <c r="E13" i="1"/>
  <c r="G13" i="1"/>
  <c r="D14" i="1"/>
  <c r="E14" i="1"/>
  <c r="G14" i="1"/>
  <c r="D16" i="1"/>
  <c r="E16" i="1"/>
  <c r="G16" i="1"/>
  <c r="D17" i="1"/>
  <c r="E17" i="1"/>
  <c r="G17" i="1"/>
  <c r="D18" i="1"/>
  <c r="E18" i="1"/>
  <c r="G18" i="1"/>
  <c r="D19" i="1"/>
  <c r="E19" i="1"/>
  <c r="G19" i="1"/>
  <c r="D20" i="1"/>
  <c r="E20" i="1"/>
  <c r="G20" i="1"/>
  <c r="D21" i="1"/>
  <c r="E21" i="1"/>
  <c r="G21" i="1"/>
  <c r="D22" i="1"/>
  <c r="E22" i="1"/>
  <c r="G22" i="1"/>
  <c r="D23" i="1"/>
  <c r="E23" i="1"/>
  <c r="G23" i="1"/>
  <c r="D24" i="1"/>
  <c r="E24" i="1"/>
  <c r="G24" i="1"/>
  <c r="D25" i="1"/>
  <c r="E25" i="1"/>
  <c r="G25" i="1"/>
  <c r="D26" i="1"/>
  <c r="E26" i="1"/>
  <c r="G26" i="1"/>
  <c r="D28" i="1"/>
  <c r="E28" i="1"/>
  <c r="G28" i="1"/>
  <c r="D29" i="1"/>
  <c r="E29" i="1"/>
  <c r="G29" i="1"/>
  <c r="D30" i="1"/>
  <c r="E30" i="1"/>
  <c r="G30" i="1"/>
  <c r="D31" i="1"/>
  <c r="E31" i="1"/>
  <c r="G31" i="1"/>
  <c r="H31" i="1"/>
  <c r="D32" i="1"/>
  <c r="E32" i="1"/>
  <c r="G32" i="1"/>
  <c r="D34" i="1"/>
  <c r="E34" i="1"/>
  <c r="G34" i="1"/>
  <c r="D38" i="1"/>
  <c r="E38" i="1"/>
  <c r="G38" i="1"/>
  <c r="H35" i="1"/>
  <c r="G10" i="1"/>
  <c r="H21" i="1"/>
  <c r="N21" i="1"/>
  <c r="O21" i="1"/>
  <c r="H7" i="1"/>
  <c r="H11" i="1"/>
  <c r="H9" i="1"/>
  <c r="N31" i="1"/>
  <c r="O31" i="1"/>
  <c r="I31" i="1"/>
  <c r="J31" i="1"/>
  <c r="O15" i="1"/>
  <c r="I15" i="1"/>
  <c r="J15" i="1"/>
  <c r="H32" i="1"/>
  <c r="H23" i="1"/>
  <c r="H12" i="1"/>
  <c r="H8" i="1"/>
  <c r="H13" i="1"/>
  <c r="H34" i="1"/>
  <c r="H22" i="1"/>
  <c r="H6" i="1"/>
  <c r="H29" i="1"/>
  <c r="H36" i="1"/>
  <c r="H16" i="1"/>
  <c r="H20" i="1"/>
  <c r="H28" i="1"/>
  <c r="H19" i="1"/>
  <c r="N35" i="1"/>
  <c r="O35" i="1"/>
  <c r="I35" i="1"/>
  <c r="J35" i="1"/>
  <c r="H26" i="1"/>
  <c r="H39" i="1"/>
  <c r="H30" i="1"/>
  <c r="H27" i="1"/>
  <c r="H25" i="1"/>
  <c r="H18" i="1"/>
  <c r="H14" i="1"/>
  <c r="H33" i="1"/>
  <c r="H17" i="1"/>
  <c r="H38" i="1"/>
  <c r="H37" i="1"/>
  <c r="H24" i="1"/>
  <c r="H10" i="1"/>
  <c r="N10" i="1"/>
  <c r="O10" i="1"/>
  <c r="I21" i="1"/>
  <c r="J21" i="1"/>
  <c r="N7" i="1"/>
  <c r="O7" i="1"/>
  <c r="I7" i="1"/>
  <c r="J7" i="1"/>
  <c r="N11" i="1"/>
  <c r="O11" i="1"/>
  <c r="I11" i="1"/>
  <c r="J11" i="1"/>
  <c r="N27" i="1"/>
  <c r="O27" i="1"/>
  <c r="I27" i="1"/>
  <c r="J27" i="1"/>
  <c r="N39" i="1"/>
  <c r="O39" i="1"/>
  <c r="I39" i="1"/>
  <c r="J39" i="1"/>
  <c r="I36" i="1"/>
  <c r="J36" i="1"/>
  <c r="N36" i="1"/>
  <c r="O36" i="1"/>
  <c r="N22" i="1"/>
  <c r="O22" i="1"/>
  <c r="I22" i="1"/>
  <c r="J22" i="1"/>
  <c r="N9" i="1"/>
  <c r="O9" i="1"/>
  <c r="I9" i="1"/>
  <c r="J9" i="1"/>
  <c r="N30" i="1"/>
  <c r="O30" i="1"/>
  <c r="I30" i="1"/>
  <c r="J30" i="1"/>
  <c r="N13" i="1"/>
  <c r="O13" i="1"/>
  <c r="I13" i="1"/>
  <c r="J13" i="1"/>
  <c r="I23" i="1"/>
  <c r="J23" i="1"/>
  <c r="N23" i="1"/>
  <c r="O23" i="1"/>
  <c r="N28" i="1"/>
  <c r="O28" i="1"/>
  <c r="I28" i="1"/>
  <c r="J28" i="1"/>
  <c r="N16" i="1"/>
  <c r="O16" i="1"/>
  <c r="I16" i="1"/>
  <c r="J16" i="1"/>
  <c r="I32" i="1"/>
  <c r="J32" i="1"/>
  <c r="N32" i="1"/>
  <c r="O32" i="1"/>
  <c r="N37" i="1"/>
  <c r="O37" i="1"/>
  <c r="I37" i="1"/>
  <c r="J37" i="1"/>
  <c r="N14" i="1"/>
  <c r="O14" i="1"/>
  <c r="I14" i="1"/>
  <c r="J14" i="1"/>
  <c r="I24" i="1"/>
  <c r="J24" i="1"/>
  <c r="N24" i="1"/>
  <c r="O24" i="1"/>
  <c r="I18" i="1"/>
  <c r="J18" i="1"/>
  <c r="N18" i="1"/>
  <c r="O18" i="1"/>
  <c r="N17" i="1"/>
  <c r="O17" i="1"/>
  <c r="I17" i="1"/>
  <c r="J17" i="1"/>
  <c r="N34" i="1"/>
  <c r="O34" i="1"/>
  <c r="I34" i="1"/>
  <c r="J34" i="1"/>
  <c r="N29" i="1"/>
  <c r="O29" i="1"/>
  <c r="I29" i="1"/>
  <c r="J29" i="1"/>
  <c r="N38" i="1"/>
  <c r="O38" i="1"/>
  <c r="I38" i="1"/>
  <c r="J38" i="1"/>
  <c r="N8" i="1"/>
  <c r="O8" i="1"/>
  <c r="I8" i="1"/>
  <c r="J8" i="1"/>
  <c r="I19" i="1"/>
  <c r="J19" i="1"/>
  <c r="N19" i="1"/>
  <c r="O19" i="1"/>
  <c r="N20" i="1"/>
  <c r="O20" i="1"/>
  <c r="I20" i="1"/>
  <c r="J20" i="1"/>
  <c r="N6" i="1"/>
  <c r="O6" i="1"/>
  <c r="I6" i="1"/>
  <c r="J6" i="1"/>
  <c r="N33" i="1"/>
  <c r="O33" i="1"/>
  <c r="I33" i="1"/>
  <c r="J33" i="1"/>
  <c r="N25" i="1"/>
  <c r="O25" i="1"/>
  <c r="I25" i="1"/>
  <c r="J25" i="1"/>
  <c r="N26" i="1"/>
  <c r="O26" i="1"/>
  <c r="I26" i="1"/>
  <c r="J26" i="1"/>
  <c r="N12" i="1"/>
  <c r="O12" i="1"/>
  <c r="I12" i="1"/>
  <c r="J12" i="1"/>
  <c r="I10" i="1"/>
  <c r="J10" i="1"/>
</calcChain>
</file>

<file path=xl/sharedStrings.xml><?xml version="1.0" encoding="utf-8"?>
<sst xmlns="http://schemas.openxmlformats.org/spreadsheetml/2006/main" count="42" uniqueCount="29">
  <si>
    <t>h</t>
  </si>
  <si>
    <t>k</t>
  </si>
  <si>
    <t>l</t>
  </si>
  <si>
    <r>
      <t>1/d</t>
    </r>
    <r>
      <rPr>
        <vertAlign val="superscript"/>
        <sz val="12"/>
        <rFont val="Arial"/>
        <family val="2"/>
      </rPr>
      <t>2</t>
    </r>
  </si>
  <si>
    <t>a =</t>
  </si>
  <si>
    <t>nm</t>
  </si>
  <si>
    <t>c =</t>
  </si>
  <si>
    <t>d (nm)</t>
  </si>
  <si>
    <r>
      <t>q</t>
    </r>
    <r>
      <rPr>
        <sz val="12"/>
        <rFont val="Verdana"/>
        <family val="2"/>
      </rPr>
      <t xml:space="preserve"> (rad)</t>
    </r>
  </si>
  <si>
    <r>
      <t>q</t>
    </r>
    <r>
      <rPr>
        <sz val="12"/>
        <rFont val="Verdana"/>
        <family val="2"/>
      </rPr>
      <t xml:space="preserve"> (deg)</t>
    </r>
  </si>
  <si>
    <r>
      <t>2</t>
    </r>
    <r>
      <rPr>
        <sz val="12"/>
        <rFont val="Symbol"/>
        <charset val="2"/>
      </rPr>
      <t>q</t>
    </r>
    <r>
      <rPr>
        <sz val="12"/>
        <rFont val="Verdana"/>
        <family val="2"/>
      </rPr>
      <t xml:space="preserve"> (deg)</t>
    </r>
  </si>
  <si>
    <r>
      <t xml:space="preserve">sin </t>
    </r>
    <r>
      <rPr>
        <sz val="12"/>
        <rFont val="Symbol"/>
        <charset val="2"/>
      </rPr>
      <t>q</t>
    </r>
  </si>
  <si>
    <t>F</t>
  </si>
  <si>
    <r>
      <t>F</t>
    </r>
    <r>
      <rPr>
        <vertAlign val="superscript"/>
        <sz val="12"/>
        <rFont val="Arial"/>
        <family val="2"/>
      </rPr>
      <t>2</t>
    </r>
  </si>
  <si>
    <t>p</t>
  </si>
  <si>
    <r>
      <t>(1 + cos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2</t>
    </r>
    <r>
      <rPr>
        <sz val="12"/>
        <rFont val="Symbol"/>
        <charset val="2"/>
      </rPr>
      <t>q</t>
    </r>
    <r>
      <rPr>
        <sz val="12"/>
        <rFont val="Arial"/>
        <family val="2"/>
      </rPr>
      <t>)/(sin</t>
    </r>
    <r>
      <rPr>
        <vertAlign val="superscript"/>
        <sz val="12"/>
        <rFont val="Arial"/>
        <family val="2"/>
      </rPr>
      <t>2</t>
    </r>
    <r>
      <rPr>
        <sz val="12"/>
        <rFont val="Symbol"/>
        <charset val="2"/>
      </rPr>
      <t>q</t>
    </r>
    <r>
      <rPr>
        <sz val="12"/>
        <rFont val="Arial"/>
        <family val="2"/>
      </rPr>
      <t xml:space="preserve"> cos</t>
    </r>
    <r>
      <rPr>
        <sz val="12"/>
        <rFont val="Symbol"/>
        <charset val="2"/>
      </rPr>
      <t>q</t>
    </r>
    <r>
      <rPr>
        <sz val="12"/>
        <rFont val="Arial"/>
        <family val="2"/>
      </rPr>
      <t>)</t>
    </r>
  </si>
  <si>
    <t>Intensity</t>
  </si>
  <si>
    <t>Normalized Intensity</t>
  </si>
  <si>
    <r>
      <rPr>
        <sz val="12"/>
        <rFont val="Symbol"/>
        <charset val="2"/>
      </rPr>
      <t>l</t>
    </r>
    <r>
      <rPr>
        <sz val="12"/>
        <rFont val="Arial"/>
        <family val="2"/>
      </rPr>
      <t xml:space="preserve"> =</t>
    </r>
  </si>
  <si>
    <t>Theoretical X-ray Diffraction Pattern of ZnS (hexagonal)</t>
  </si>
  <si>
    <t>Theoretical X-Ray Diffraction Pattern for Cubic ZnS</t>
  </si>
  <si>
    <t>Lattice parameter =</t>
  </si>
  <si>
    <r>
      <t>h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</t>
    </r>
    <r>
      <rPr>
        <i/>
        <sz val="12"/>
        <rFont val="Arial"/>
        <family val="2"/>
      </rPr>
      <t>k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</t>
    </r>
    <r>
      <rPr>
        <i/>
        <sz val="12"/>
        <rFont val="Arial"/>
        <family val="2"/>
      </rPr>
      <t>l</t>
    </r>
    <r>
      <rPr>
        <vertAlign val="superscript"/>
        <sz val="12"/>
        <rFont val="Arial"/>
        <family val="2"/>
      </rPr>
      <t>2</t>
    </r>
  </si>
  <si>
    <r>
      <t>Cu K</t>
    </r>
    <r>
      <rPr>
        <sz val="12"/>
        <rFont val="Symbol"/>
        <charset val="2"/>
      </rPr>
      <t>a</t>
    </r>
    <r>
      <rPr>
        <sz val="12"/>
        <rFont val="Arial"/>
        <family val="2"/>
      </rPr>
      <t xml:space="preserve"> radiation =</t>
    </r>
  </si>
  <si>
    <r>
      <rPr>
        <sz val="12"/>
        <rFont val="Symbol"/>
        <charset val="2"/>
      </rPr>
      <t>q</t>
    </r>
    <r>
      <rPr>
        <sz val="12"/>
        <rFont val="Arial"/>
        <family val="2"/>
      </rPr>
      <t xml:space="preserve"> (rad)</t>
    </r>
  </si>
  <si>
    <r>
      <rPr>
        <sz val="12"/>
        <rFont val="Symbol"/>
        <charset val="2"/>
      </rPr>
      <t>q</t>
    </r>
    <r>
      <rPr>
        <sz val="12"/>
        <rFont val="Arial"/>
        <family val="2"/>
      </rPr>
      <t xml:space="preserve"> (deg)</t>
    </r>
  </si>
  <si>
    <r>
      <t>2</t>
    </r>
    <r>
      <rPr>
        <sz val="12"/>
        <rFont val="Symbol"/>
        <charset val="2"/>
      </rPr>
      <t>q</t>
    </r>
    <r>
      <rPr>
        <sz val="12"/>
        <rFont val="Arial"/>
        <family val="2"/>
      </rPr>
      <t xml:space="preserve"> (deg)</t>
    </r>
  </si>
  <si>
    <r>
      <rPr>
        <i/>
        <sz val="12"/>
        <rFont val="Arial"/>
        <family val="2"/>
      </rPr>
      <t>F</t>
    </r>
    <r>
      <rPr>
        <vertAlign val="superscript"/>
        <sz val="12"/>
        <rFont val="Arial"/>
        <family val="2"/>
      </rPr>
      <t>2</t>
    </r>
  </si>
  <si>
    <t>Weighted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</si>
</sst>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"/>
  </numFmts>
  <fonts count="10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name val="Symbol"/>
      <charset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ont="1"/>
    <xf numFmtId="0" fontId="7" fillId="0" borderId="0" xfId="0" applyFont="1"/>
    <xf numFmtId="164" fontId="2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9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97827859107848"/>
          <c:y val="0.11684900467170256"/>
          <c:w val="0.61005868043946909"/>
          <c:h val="0.50932019287148811"/>
        </c:manualLayout>
      </c:layout>
      <c:scatterChart>
        <c:scatterStyle val="lineMarker"/>
        <c:varyColors val="0"/>
        <c:ser>
          <c:idx val="0"/>
          <c:order val="0"/>
          <c:tx>
            <c:v>Wurtzite</c:v>
          </c:tx>
          <c:spPr>
            <a:ln w="4762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Data!$J$6:$J$39</c:f>
              <c:numCache>
                <c:formatCode>0.00</c:formatCode>
                <c:ptCount val="34"/>
                <c:pt idx="0">
                  <c:v>26.686680145548106</c:v>
                </c:pt>
                <c:pt idx="1">
                  <c:v>26.838976639702061</c:v>
                </c:pt>
                <c:pt idx="2">
                  <c:v>27.291144055662993</c:v>
                </c:pt>
                <c:pt idx="3">
                  <c:v>28.029777695199893</c:v>
                </c:pt>
                <c:pt idx="4">
                  <c:v>28.320540019514116</c:v>
                </c:pt>
                <c:pt idx="5">
                  <c:v>29.034810687990529</c:v>
                </c:pt>
                <c:pt idx="6">
                  <c:v>30.282153973584453</c:v>
                </c:pt>
                <c:pt idx="7">
                  <c:v>31.746271933444351</c:v>
                </c:pt>
                <c:pt idx="8">
                  <c:v>33.402232165214876</c:v>
                </c:pt>
                <c:pt idx="9">
                  <c:v>35.227064817679398</c:v>
                </c:pt>
                <c:pt idx="10">
                  <c:v>43.853105838545936</c:v>
                </c:pt>
                <c:pt idx="11">
                  <c:v>46.275204065512717</c:v>
                </c:pt>
                <c:pt idx="12">
                  <c:v>47.122944743566869</c:v>
                </c:pt>
                <c:pt idx="13">
                  <c:v>48.785625475951292</c:v>
                </c:pt>
                <c:pt idx="14">
                  <c:v>51.37890179847804</c:v>
                </c:pt>
                <c:pt idx="15">
                  <c:v>54.051161887179042</c:v>
                </c:pt>
                <c:pt idx="16">
                  <c:v>55.311425051630479</c:v>
                </c:pt>
                <c:pt idx="17">
                  <c:v>55.727399161684495</c:v>
                </c:pt>
                <c:pt idx="18">
                  <c:v>55.893370706091069</c:v>
                </c:pt>
                <c:pt idx="19">
                  <c:v>56.306333909744467</c:v>
                </c:pt>
                <c:pt idx="20">
                  <c:v>56.799944496744558</c:v>
                </c:pt>
                <c:pt idx="21">
                  <c:v>57.939535255914002</c:v>
                </c:pt>
                <c:pt idx="22">
                  <c:v>58.585249124321408</c:v>
                </c:pt>
                <c:pt idx="23">
                  <c:v>58.985574083775951</c:v>
                </c:pt>
                <c:pt idx="24">
                  <c:v>66.325147376569646</c:v>
                </c:pt>
                <c:pt idx="25">
                  <c:v>68.184272695071058</c:v>
                </c:pt>
                <c:pt idx="26">
                  <c:v>70.165422816688022</c:v>
                </c:pt>
                <c:pt idx="27">
                  <c:v>74.485034120307674</c:v>
                </c:pt>
                <c:pt idx="28">
                  <c:v>74.912038175095702</c:v>
                </c:pt>
                <c:pt idx="29">
                  <c:v>75.903344410974725</c:v>
                </c:pt>
                <c:pt idx="30">
                  <c:v>76.397771747000036</c:v>
                </c:pt>
                <c:pt idx="31">
                  <c:v>76.821148650554974</c:v>
                </c:pt>
                <c:pt idx="32">
                  <c:v>78.226335553075344</c:v>
                </c:pt>
                <c:pt idx="33">
                  <c:v>78.366137802790263</c:v>
                </c:pt>
              </c:numCache>
            </c:numRef>
          </c:xVal>
          <c:yVal>
            <c:numRef>
              <c:f>Data!$R$6:$R$39</c:f>
              <c:numCache>
                <c:formatCode>0</c:formatCode>
                <c:ptCount val="34"/>
                <c:pt idx="0">
                  <c:v>4.4454544705206374</c:v>
                </c:pt>
                <c:pt idx="1">
                  <c:v>3.6294528927353951</c:v>
                </c:pt>
                <c:pt idx="2">
                  <c:v>23.208991254634274</c:v>
                </c:pt>
                <c:pt idx="3">
                  <c:v>100</c:v>
                </c:pt>
                <c:pt idx="4">
                  <c:v>69.994747186566457</c:v>
                </c:pt>
                <c:pt idx="5">
                  <c:v>69.259296297543429</c:v>
                </c:pt>
                <c:pt idx="6">
                  <c:v>4.4753940798455059</c:v>
                </c:pt>
                <c:pt idx="7">
                  <c:v>16.418596129309833</c:v>
                </c:pt>
                <c:pt idx="8">
                  <c:v>10.623002895980687</c:v>
                </c:pt>
                <c:pt idx="9">
                  <c:v>2.5830962845646264</c:v>
                </c:pt>
                <c:pt idx="10">
                  <c:v>6.1900050835583098</c:v>
                </c:pt>
                <c:pt idx="11">
                  <c:v>34.011431019354134</c:v>
                </c:pt>
                <c:pt idx="12">
                  <c:v>78.305237904523921</c:v>
                </c:pt>
                <c:pt idx="13">
                  <c:v>32.227056700965747</c:v>
                </c:pt>
                <c:pt idx="14">
                  <c:v>3.0681655474091922</c:v>
                </c:pt>
                <c:pt idx="15">
                  <c:v>16.127703666594975</c:v>
                </c:pt>
                <c:pt idx="16">
                  <c:v>2.4901553990684291</c:v>
                </c:pt>
                <c:pt idx="17">
                  <c:v>11.059795360135563</c:v>
                </c:pt>
                <c:pt idx="18">
                  <c:v>47.29392349588489</c:v>
                </c:pt>
                <c:pt idx="19">
                  <c:v>8.5659573757837197</c:v>
                </c:pt>
                <c:pt idx="20">
                  <c:v>8.3458987778679159</c:v>
                </c:pt>
                <c:pt idx="21">
                  <c:v>2.4128119032859403</c:v>
                </c:pt>
                <c:pt idx="22">
                  <c:v>1.4143546358634833</c:v>
                </c:pt>
                <c:pt idx="23">
                  <c:v>1.7553703977255606</c:v>
                </c:pt>
                <c:pt idx="24">
                  <c:v>1.4357887771717106</c:v>
                </c:pt>
                <c:pt idx="25">
                  <c:v>8.5483225348105911</c:v>
                </c:pt>
                <c:pt idx="26">
                  <c:v>8.7453051373367092</c:v>
                </c:pt>
                <c:pt idx="27">
                  <c:v>5.032350815068253</c:v>
                </c:pt>
                <c:pt idx="28">
                  <c:v>2.9054362815244419</c:v>
                </c:pt>
                <c:pt idx="29">
                  <c:v>7.1664100511888833</c:v>
                </c:pt>
                <c:pt idx="30">
                  <c:v>5.5694063407900805</c:v>
                </c:pt>
                <c:pt idx="31">
                  <c:v>2.7615725235078168</c:v>
                </c:pt>
                <c:pt idx="32">
                  <c:v>8.2617976361253529</c:v>
                </c:pt>
                <c:pt idx="33">
                  <c:v>2.5465193849590491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B6-F949-817F-432931A8911B}"/>
            </c:ext>
          </c:extLst>
        </c:ser>
        <c:ser>
          <c:idx val="1"/>
          <c:order val="1"/>
          <c:tx>
            <c:v>Cubic ZnS</c:v>
          </c:tx>
          <c:spPr>
            <a:ln w="47625">
              <a:noFill/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Data!$H$46:$H$53</c:f>
              <c:numCache>
                <c:formatCode>0.0000</c:formatCode>
                <c:ptCount val="8"/>
                <c:pt idx="0">
                  <c:v>28.339248259725778</c:v>
                </c:pt>
                <c:pt idx="1">
                  <c:v>32.838417984790894</c:v>
                </c:pt>
                <c:pt idx="2">
                  <c:v>47.12459310462792</c:v>
                </c:pt>
                <c:pt idx="3">
                  <c:v>55.905550946662295</c:v>
                </c:pt>
                <c:pt idx="4">
                  <c:v>58.626851228397875</c:v>
                </c:pt>
                <c:pt idx="5">
                  <c:v>68.849881659175082</c:v>
                </c:pt>
                <c:pt idx="6">
                  <c:v>76.056489070912832</c:v>
                </c:pt>
                <c:pt idx="7">
                  <c:v>78.403625222407527</c:v>
                </c:pt>
              </c:numCache>
            </c:numRef>
          </c:xVal>
          <c:yVal>
            <c:numRef>
              <c:f>Data!$Q$46:$Q$53</c:f>
              <c:numCache>
                <c:formatCode>0.00</c:formatCode>
                <c:ptCount val="8"/>
                <c:pt idx="0">
                  <c:v>0.24226796000346162</c:v>
                </c:pt>
                <c:pt idx="1">
                  <c:v>5.4555427745399648E-2</c:v>
                </c:pt>
                <c:pt idx="2">
                  <c:v>0.12703247193925793</c:v>
                </c:pt>
                <c:pt idx="3">
                  <c:v>0.1171144246192119</c:v>
                </c:pt>
                <c:pt idx="4">
                  <c:v>1.5363048761524846E-2</c:v>
                </c:pt>
                <c:pt idx="5">
                  <c:v>2.1141229495413773E-2</c:v>
                </c:pt>
                <c:pt idx="6">
                  <c:v>4.8280483555027724E-2</c:v>
                </c:pt>
                <c:pt idx="7">
                  <c:v>1.8773701800696808E-2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7E-004F-AD41-935BF791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63808"/>
        <c:axId val="1"/>
      </c:scatterChart>
      <c:valAx>
        <c:axId val="763263808"/>
        <c:scaling>
          <c:orientation val="minMax"/>
          <c:max val="80"/>
          <c:min val="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63808"/>
        <c:crosses val="autoZero"/>
        <c:crossBetween val="midCat"/>
        <c:majorUnit val="2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5" right="0.75" top="1" bottom="1" header="0.5" footer="0.5"/>
  <pageSetup orientation="landscape" horizontalDpi="0" verticalDpi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38B93-6F7B-5247-A315-B623FEC708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6"/>
  <sheetViews>
    <sheetView topLeftCell="E38" zoomScaleNormal="100" workbookViewId="0">
      <selection activeCell="L45" sqref="L45"/>
    </sheetView>
  </sheetViews>
  <sheetFormatPr baseColWidth="10" defaultRowHeight="16" x14ac:dyDescent="0.2"/>
  <cols>
    <col min="1" max="3" width="5.1640625" style="4" customWidth="1"/>
    <col min="4" max="4" width="14.6640625" style="4" customWidth="1"/>
    <col min="5" max="5" width="10.6640625" style="4" customWidth="1"/>
    <col min="6" max="6" width="14" style="2" customWidth="1"/>
    <col min="7" max="9" width="10.6640625" style="8" customWidth="1"/>
    <col min="10" max="10" width="13.83203125" style="8" customWidth="1"/>
    <col min="11" max="11" width="10.6640625" style="12" customWidth="1"/>
    <col min="12" max="12" width="23.83203125" style="12" customWidth="1"/>
    <col min="13" max="13" width="14.33203125" style="15" customWidth="1"/>
    <col min="14" max="14" width="24" style="2" customWidth="1"/>
    <col min="15" max="15" width="20.6640625" style="1" customWidth="1"/>
    <col min="16" max="16" width="3.83203125" style="4" customWidth="1"/>
    <col min="17" max="17" width="21" style="2" customWidth="1"/>
    <col min="18" max="18" width="22.33203125" style="2" customWidth="1"/>
    <col min="19" max="20" width="10.6640625" style="2" customWidth="1"/>
  </cols>
  <sheetData>
    <row r="1" spans="1:20" s="7" customFormat="1" ht="44" customHeight="1" x14ac:dyDescent="0.2">
      <c r="A1" s="13" t="s">
        <v>19</v>
      </c>
      <c r="B1" s="4"/>
      <c r="C1" s="4"/>
      <c r="D1" s="14"/>
      <c r="E1" s="14"/>
      <c r="F1" s="14"/>
      <c r="G1" s="9"/>
      <c r="H1" s="9"/>
      <c r="I1" s="9"/>
      <c r="J1" s="9"/>
      <c r="K1" s="12"/>
      <c r="L1" s="12"/>
      <c r="M1" s="15"/>
      <c r="N1" s="2"/>
      <c r="O1" s="1"/>
      <c r="P1" s="4"/>
      <c r="Q1" s="2"/>
      <c r="R1" s="2"/>
      <c r="S1" s="2"/>
      <c r="T1" s="2"/>
    </row>
    <row r="2" spans="1:20" s="3" customFormat="1" x14ac:dyDescent="0.2">
      <c r="A2" s="4"/>
      <c r="B2" s="4"/>
      <c r="C2" s="4" t="s">
        <v>4</v>
      </c>
      <c r="D2" s="4">
        <v>0.385405</v>
      </c>
      <c r="E2" s="4" t="s">
        <v>5</v>
      </c>
      <c r="F2" s="2"/>
      <c r="G2" s="8"/>
      <c r="H2" s="8"/>
      <c r="I2" s="8"/>
      <c r="J2" s="8"/>
      <c r="K2" s="12"/>
      <c r="L2" s="12"/>
      <c r="M2" s="15"/>
      <c r="N2" s="2"/>
      <c r="O2" s="1"/>
      <c r="P2" s="4"/>
      <c r="Q2" s="2"/>
      <c r="R2" s="2"/>
      <c r="S2" s="2"/>
      <c r="T2" s="2"/>
    </row>
    <row r="3" spans="1:20" s="3" customFormat="1" x14ac:dyDescent="0.2">
      <c r="A3" s="4"/>
      <c r="B3" s="4"/>
      <c r="C3" s="4" t="s">
        <v>6</v>
      </c>
      <c r="D3" s="4">
        <v>3.1487509999999999</v>
      </c>
      <c r="E3" s="4" t="s">
        <v>5</v>
      </c>
      <c r="F3" s="2"/>
      <c r="G3" s="8"/>
      <c r="H3" s="8"/>
      <c r="I3" s="8"/>
      <c r="J3" s="8"/>
      <c r="K3" s="12"/>
      <c r="L3" s="12"/>
      <c r="M3" s="15"/>
      <c r="N3" s="2"/>
      <c r="O3" s="1"/>
      <c r="P3" s="4"/>
      <c r="Q3" s="2"/>
      <c r="R3" s="2"/>
      <c r="S3" s="2"/>
      <c r="T3" s="2"/>
    </row>
    <row r="4" spans="1:20" s="3" customFormat="1" x14ac:dyDescent="0.2">
      <c r="A4" s="4"/>
      <c r="B4" s="4"/>
      <c r="C4" s="19" t="s">
        <v>18</v>
      </c>
      <c r="D4" s="4">
        <v>0.154059</v>
      </c>
      <c r="E4" s="4" t="s">
        <v>5</v>
      </c>
      <c r="F4" s="2"/>
      <c r="G4" s="8"/>
      <c r="H4" s="8"/>
      <c r="I4" s="8"/>
      <c r="J4" s="8"/>
      <c r="K4" s="12"/>
      <c r="L4" s="12"/>
      <c r="M4" s="15"/>
      <c r="N4" s="2"/>
      <c r="O4" s="1"/>
      <c r="P4" s="4"/>
      <c r="Q4" s="2"/>
      <c r="R4" s="2"/>
      <c r="S4" s="2"/>
      <c r="T4" s="2"/>
    </row>
    <row r="5" spans="1:20" ht="33" customHeight="1" x14ac:dyDescent="0.2">
      <c r="A5" s="20" t="s">
        <v>0</v>
      </c>
      <c r="B5" s="20" t="s">
        <v>1</v>
      </c>
      <c r="C5" s="20" t="s">
        <v>2</v>
      </c>
      <c r="D5" s="21" t="s">
        <v>3</v>
      </c>
      <c r="E5" s="21" t="s">
        <v>7</v>
      </c>
      <c r="G5" s="10" t="s">
        <v>11</v>
      </c>
      <c r="H5" s="11" t="s">
        <v>8</v>
      </c>
      <c r="I5" s="11" t="s">
        <v>9</v>
      </c>
      <c r="J5" s="10" t="s">
        <v>10</v>
      </c>
      <c r="K5" s="28" t="s">
        <v>12</v>
      </c>
      <c r="L5" s="12" t="s">
        <v>27</v>
      </c>
      <c r="M5" s="15" t="s">
        <v>14</v>
      </c>
      <c r="N5" s="1" t="s">
        <v>15</v>
      </c>
      <c r="O5" s="1" t="s">
        <v>16</v>
      </c>
      <c r="Q5" s="1" t="s">
        <v>28</v>
      </c>
      <c r="R5" s="1" t="s">
        <v>17</v>
      </c>
    </row>
    <row r="6" spans="1:20" s="6" customFormat="1" ht="22" customHeight="1" x14ac:dyDescent="0.2">
      <c r="A6" s="4">
        <v>1</v>
      </c>
      <c r="B6" s="4">
        <v>0</v>
      </c>
      <c r="C6" s="4">
        <v>0</v>
      </c>
      <c r="D6" s="5">
        <f>(4/3)*((A6^2+A6*B6+B6^2)/($D$2^2))+(C6^2/$D$3^2)</f>
        <v>8.9764382439310531</v>
      </c>
      <c r="E6" s="5">
        <f>SQRT(1/D6)</f>
        <v>0.33377052074554159</v>
      </c>
      <c r="F6" s="2"/>
      <c r="G6" s="8">
        <f>$D$4/(2*E6)</f>
        <v>0.23078581004679377</v>
      </c>
      <c r="H6" s="8">
        <f t="shared" ref="H6:H15" si="0">ASIN(G6)</f>
        <v>0.23288521748320698</v>
      </c>
      <c r="I6" s="8">
        <f t="shared" ref="I6:I15" si="1">H6*180/PI()</f>
        <v>13.343340072774053</v>
      </c>
      <c r="J6" s="17">
        <f t="shared" ref="J6:J15" si="2">2*I6</f>
        <v>26.686680145548106</v>
      </c>
      <c r="K6" s="12">
        <v>36.660200000000003</v>
      </c>
      <c r="L6" s="23">
        <f>K6^2</f>
        <v>1343.9702640400003</v>
      </c>
      <c r="M6" s="15">
        <v>6</v>
      </c>
      <c r="N6" s="8">
        <f t="shared" ref="N6:N39" si="3">(1+(COS(2*H6))^2)/((SIN(H6))^2*COS(H6))</f>
        <v>34.699947969375444</v>
      </c>
      <c r="O6" s="1">
        <f>L6*M6*N6</f>
        <v>279814.18940745475</v>
      </c>
      <c r="P6" s="4"/>
      <c r="Q6" s="2">
        <f>O6*0.9</f>
        <v>251832.77046670928</v>
      </c>
      <c r="R6" s="26">
        <f>(Q6/$Q$41)*100</f>
        <v>4.4454544705206374</v>
      </c>
      <c r="S6" s="2"/>
      <c r="T6" s="2"/>
    </row>
    <row r="7" spans="1:20" s="6" customFormat="1" ht="22" customHeight="1" x14ac:dyDescent="0.2">
      <c r="A7" s="4">
        <v>1</v>
      </c>
      <c r="B7" s="4">
        <v>0</v>
      </c>
      <c r="C7" s="4">
        <v>1</v>
      </c>
      <c r="D7" s="5">
        <f t="shared" ref="D7:D39" si="4">(4/3)*((A7^2+A7*B7+B7^2)/($D$2^2))+(C7^2/$D$3^2)</f>
        <v>9.0772992656270084</v>
      </c>
      <c r="E7" s="5">
        <f t="shared" ref="E7:E39" si="5">SQRT(1/D7)</f>
        <v>0.33191102089739116</v>
      </c>
      <c r="F7" s="2"/>
      <c r="G7" s="8">
        <f t="shared" ref="G7:G39" si="6">$D$4/(2*E7)</f>
        <v>0.23207876554304996</v>
      </c>
      <c r="H7" s="8">
        <f t="shared" si="0"/>
        <v>0.23421425511432239</v>
      </c>
      <c r="I7" s="8">
        <f t="shared" si="1"/>
        <v>13.41948831985103</v>
      </c>
      <c r="J7" s="17">
        <f t="shared" si="2"/>
        <v>26.838976639702061</v>
      </c>
      <c r="K7" s="12">
        <v>23.564499999999999</v>
      </c>
      <c r="L7" s="23">
        <f t="shared" ref="L7:L39" si="7">K7^2</f>
        <v>555.28566024999998</v>
      </c>
      <c r="M7" s="15">
        <v>12</v>
      </c>
      <c r="N7" s="8">
        <f t="shared" si="3"/>
        <v>34.284437368336619</v>
      </c>
      <c r="O7" s="1">
        <f t="shared" ref="O7:O39" si="8">L7*M7*N7</f>
        <v>228451.87728451882</v>
      </c>
      <c r="P7" s="4"/>
      <c r="Q7" s="2">
        <f t="shared" ref="Q7:Q39" si="9">O7*0.9</f>
        <v>205606.68955606694</v>
      </c>
      <c r="R7" s="26">
        <f t="shared" ref="R7:R39" si="10">(Q7/$Q$41)*100</f>
        <v>3.6294528927353951</v>
      </c>
      <c r="S7" s="2"/>
      <c r="T7" s="2"/>
    </row>
    <row r="8" spans="1:20" s="6" customFormat="1" ht="22" customHeight="1" x14ac:dyDescent="0.2">
      <c r="A8" s="4">
        <v>1</v>
      </c>
      <c r="B8" s="4">
        <v>0</v>
      </c>
      <c r="C8" s="4">
        <v>2</v>
      </c>
      <c r="D8" s="5">
        <f t="shared" si="4"/>
        <v>9.379882330714878</v>
      </c>
      <c r="E8" s="5">
        <f t="shared" si="5"/>
        <v>0.32651362223829572</v>
      </c>
      <c r="F8" s="2"/>
      <c r="G8" s="8">
        <f t="shared" si="6"/>
        <v>0.23591511886074523</v>
      </c>
      <c r="H8" s="8">
        <f t="shared" si="0"/>
        <v>0.23816016020369893</v>
      </c>
      <c r="I8" s="8">
        <f t="shared" si="1"/>
        <v>13.645572027831497</v>
      </c>
      <c r="J8" s="17">
        <f t="shared" si="2"/>
        <v>27.291144055662993</v>
      </c>
      <c r="K8" s="12">
        <v>60.653300000000002</v>
      </c>
      <c r="L8" s="23">
        <f t="shared" si="7"/>
        <v>3678.8228008900001</v>
      </c>
      <c r="M8" s="15">
        <v>12</v>
      </c>
      <c r="N8" s="8">
        <f t="shared" si="3"/>
        <v>33.091748614643009</v>
      </c>
      <c r="O8" s="1">
        <f t="shared" si="8"/>
        <v>1460864.1518984253</v>
      </c>
      <c r="P8" s="4"/>
      <c r="Q8" s="2">
        <f t="shared" si="9"/>
        <v>1314777.7367085828</v>
      </c>
      <c r="R8" s="26">
        <f t="shared" si="10"/>
        <v>23.208991254634274</v>
      </c>
      <c r="S8" s="2"/>
      <c r="T8" s="2"/>
    </row>
    <row r="9" spans="1:20" s="6" customFormat="1" ht="22" customHeight="1" x14ac:dyDescent="0.2">
      <c r="A9" s="4">
        <v>1</v>
      </c>
      <c r="B9" s="4">
        <v>0</v>
      </c>
      <c r="C9" s="4">
        <v>3</v>
      </c>
      <c r="D9" s="5">
        <f t="shared" si="4"/>
        <v>9.8841874391946583</v>
      </c>
      <c r="E9" s="5">
        <f t="shared" si="5"/>
        <v>0.31807498378763505</v>
      </c>
      <c r="F9" s="2"/>
      <c r="G9" s="8">
        <f t="shared" si="6"/>
        <v>0.24217402790604015</v>
      </c>
      <c r="H9" s="8">
        <f t="shared" si="0"/>
        <v>0.24460595469165286</v>
      </c>
      <c r="I9" s="8">
        <f t="shared" si="1"/>
        <v>14.014888847599947</v>
      </c>
      <c r="J9" s="17">
        <f t="shared" si="2"/>
        <v>28.029777695199893</v>
      </c>
      <c r="K9" s="1">
        <v>129.52199999999999</v>
      </c>
      <c r="L9" s="23">
        <f t="shared" si="7"/>
        <v>16775.948483999997</v>
      </c>
      <c r="M9" s="15">
        <v>12</v>
      </c>
      <c r="N9" s="8">
        <f t="shared" si="3"/>
        <v>31.266929710315374</v>
      </c>
      <c r="O9" s="1">
        <f t="shared" si="8"/>
        <v>6294388.824877196</v>
      </c>
      <c r="P9" s="4"/>
      <c r="Q9" s="2">
        <f t="shared" si="9"/>
        <v>5664949.9423894761</v>
      </c>
      <c r="R9" s="26">
        <f t="shared" si="10"/>
        <v>100</v>
      </c>
      <c r="S9" s="2"/>
      <c r="T9" s="2"/>
    </row>
    <row r="10" spans="1:20" s="6" customFormat="1" ht="22" customHeight="1" x14ac:dyDescent="0.2">
      <c r="A10" s="4">
        <v>0</v>
      </c>
      <c r="B10" s="4">
        <v>0</v>
      </c>
      <c r="C10" s="4">
        <v>10</v>
      </c>
      <c r="D10" s="5">
        <f t="shared" si="4"/>
        <v>10.086102169595609</v>
      </c>
      <c r="E10" s="5">
        <f t="shared" si="5"/>
        <v>0.31487509999999996</v>
      </c>
      <c r="F10" s="2"/>
      <c r="G10" s="8">
        <f t="shared" si="6"/>
        <v>0.24463509499480909</v>
      </c>
      <c r="H10" s="5">
        <f t="shared" si="0"/>
        <v>0.24714333464167024</v>
      </c>
      <c r="I10" s="5">
        <f t="shared" si="1"/>
        <v>14.160270009757058</v>
      </c>
      <c r="J10" s="18">
        <f t="shared" si="2"/>
        <v>28.320540019514116</v>
      </c>
      <c r="K10" s="22">
        <v>268.36200000000002</v>
      </c>
      <c r="L10" s="23">
        <f t="shared" si="7"/>
        <v>72018.163044000015</v>
      </c>
      <c r="M10" s="16">
        <v>2</v>
      </c>
      <c r="N10" s="5">
        <f t="shared" si="3"/>
        <v>30.587711201551784</v>
      </c>
      <c r="O10" s="1">
        <f t="shared" si="8"/>
        <v>4405741.5449122842</v>
      </c>
      <c r="P10" s="4"/>
      <c r="Q10" s="2">
        <f t="shared" si="9"/>
        <v>3965167.3904210557</v>
      </c>
      <c r="R10" s="26">
        <f t="shared" si="10"/>
        <v>69.994747186566457</v>
      </c>
      <c r="S10" s="2"/>
      <c r="T10" s="2"/>
    </row>
    <row r="11" spans="1:20" s="6" customFormat="1" ht="22" customHeight="1" x14ac:dyDescent="0.2">
      <c r="A11" s="4">
        <v>1</v>
      </c>
      <c r="B11" s="4">
        <v>0</v>
      </c>
      <c r="C11" s="4">
        <v>4</v>
      </c>
      <c r="D11" s="5">
        <f t="shared" si="4"/>
        <v>10.590214591066351</v>
      </c>
      <c r="E11" s="5">
        <f t="shared" si="5"/>
        <v>0.30728942855888047</v>
      </c>
      <c r="F11" s="2"/>
      <c r="G11" s="8">
        <f t="shared" si="6"/>
        <v>0.25067409692956683</v>
      </c>
      <c r="H11" s="5">
        <f t="shared" si="0"/>
        <v>0.25337652209933736</v>
      </c>
      <c r="I11" s="5">
        <f t="shared" si="1"/>
        <v>14.517405343995264</v>
      </c>
      <c r="J11" s="18">
        <f t="shared" si="2"/>
        <v>29.034810687990529</v>
      </c>
      <c r="K11" s="22">
        <v>111.914</v>
      </c>
      <c r="L11" s="23">
        <f t="shared" si="7"/>
        <v>12524.743396</v>
      </c>
      <c r="M11" s="16">
        <v>12</v>
      </c>
      <c r="N11" s="5">
        <f t="shared" si="3"/>
        <v>29.005580317473989</v>
      </c>
      <c r="O11" s="1">
        <f t="shared" si="8"/>
        <v>4359449.4063411588</v>
      </c>
      <c r="P11" s="4"/>
      <c r="Q11" s="2">
        <f t="shared" si="9"/>
        <v>3923504.4657070432</v>
      </c>
      <c r="R11" s="26">
        <f t="shared" si="10"/>
        <v>69.259296297543429</v>
      </c>
      <c r="S11" s="2"/>
      <c r="T11" s="2"/>
    </row>
    <row r="12" spans="1:20" s="6" customFormat="1" ht="22" customHeight="1" x14ac:dyDescent="0.2">
      <c r="A12" s="4">
        <v>1</v>
      </c>
      <c r="B12" s="4">
        <v>0</v>
      </c>
      <c r="C12" s="4">
        <v>5</v>
      </c>
      <c r="D12" s="5">
        <f t="shared" si="4"/>
        <v>11.497963786329954</v>
      </c>
      <c r="E12" s="5">
        <f t="shared" si="5"/>
        <v>0.29491002215337381</v>
      </c>
      <c r="F12" s="2"/>
      <c r="G12" s="8">
        <f t="shared" si="6"/>
        <v>0.26119661664105565</v>
      </c>
      <c r="H12" s="5">
        <f t="shared" si="0"/>
        <v>0.26426164571746635</v>
      </c>
      <c r="I12" s="5">
        <f t="shared" si="1"/>
        <v>15.141076986792227</v>
      </c>
      <c r="J12" s="18">
        <f t="shared" si="2"/>
        <v>30.282153973584453</v>
      </c>
      <c r="K12" s="22">
        <v>29.758400000000002</v>
      </c>
      <c r="L12" s="23">
        <f t="shared" si="7"/>
        <v>885.56237056000009</v>
      </c>
      <c r="M12" s="16">
        <v>12</v>
      </c>
      <c r="N12" s="5">
        <f t="shared" si="3"/>
        <v>26.508457054703204</v>
      </c>
      <c r="O12" s="1">
        <f t="shared" si="8"/>
        <v>281698.70483101113</v>
      </c>
      <c r="P12" s="4"/>
      <c r="Q12" s="2">
        <f t="shared" si="9"/>
        <v>253528.83434791001</v>
      </c>
      <c r="R12" s="26">
        <f t="shared" si="10"/>
        <v>4.4753940798455059</v>
      </c>
      <c r="S12" s="2"/>
      <c r="T12" s="2"/>
    </row>
    <row r="13" spans="1:20" s="6" customFormat="1" ht="22" customHeight="1" x14ac:dyDescent="0.2">
      <c r="A13" s="4">
        <v>1</v>
      </c>
      <c r="B13" s="4">
        <v>0</v>
      </c>
      <c r="C13" s="4">
        <v>6</v>
      </c>
      <c r="D13" s="5">
        <f t="shared" si="4"/>
        <v>12.607435024985472</v>
      </c>
      <c r="E13" s="5">
        <f t="shared" si="5"/>
        <v>0.28163500338268532</v>
      </c>
      <c r="F13" s="2"/>
      <c r="G13" s="8">
        <f t="shared" si="6"/>
        <v>0.27350826095764952</v>
      </c>
      <c r="H13" s="5">
        <f t="shared" si="0"/>
        <v>0.27703848523603503</v>
      </c>
      <c r="I13" s="5">
        <f t="shared" si="1"/>
        <v>15.873135966722176</v>
      </c>
      <c r="J13" s="18">
        <f t="shared" si="2"/>
        <v>31.746271933444351</v>
      </c>
      <c r="K13" s="21">
        <v>59.9681</v>
      </c>
      <c r="L13" s="23">
        <f t="shared" si="7"/>
        <v>3596.17301761</v>
      </c>
      <c r="M13" s="16">
        <v>12</v>
      </c>
      <c r="N13" s="5">
        <f t="shared" si="3"/>
        <v>23.947918034540326</v>
      </c>
      <c r="O13" s="1">
        <f t="shared" si="8"/>
        <v>1033450.279964998</v>
      </c>
      <c r="P13" s="4"/>
      <c r="Q13" s="2">
        <f t="shared" si="9"/>
        <v>930105.25196849823</v>
      </c>
      <c r="R13" s="26">
        <f t="shared" si="10"/>
        <v>16.418596129309833</v>
      </c>
      <c r="S13" s="2"/>
      <c r="T13" s="2"/>
    </row>
    <row r="14" spans="1:20" s="6" customFormat="1" ht="22" customHeight="1" x14ac:dyDescent="0.2">
      <c r="A14" s="4">
        <v>1</v>
      </c>
      <c r="B14" s="4">
        <v>0</v>
      </c>
      <c r="C14" s="4">
        <v>7</v>
      </c>
      <c r="D14" s="5">
        <f t="shared" si="4"/>
        <v>13.9186283070329</v>
      </c>
      <c r="E14" s="5">
        <f t="shared" si="5"/>
        <v>0.26804134058731832</v>
      </c>
      <c r="F14" s="2"/>
      <c r="G14" s="8">
        <f t="shared" si="6"/>
        <v>0.28737917752245584</v>
      </c>
      <c r="H14" s="5">
        <f t="shared" si="0"/>
        <v>0.29148946439927709</v>
      </c>
      <c r="I14" s="5">
        <f t="shared" si="1"/>
        <v>16.701116082607438</v>
      </c>
      <c r="J14" s="18">
        <f t="shared" si="2"/>
        <v>33.402232165214876</v>
      </c>
      <c r="K14" s="21">
        <v>50.965200000000003</v>
      </c>
      <c r="L14" s="23">
        <f t="shared" si="7"/>
        <v>2597.4516110400004</v>
      </c>
      <c r="M14" s="16">
        <v>12</v>
      </c>
      <c r="N14" s="5">
        <f t="shared" si="3"/>
        <v>21.452215712412102</v>
      </c>
      <c r="O14" s="1">
        <f t="shared" si="8"/>
        <v>668653.10715098912</v>
      </c>
      <c r="P14" s="4"/>
      <c r="Q14" s="2">
        <f t="shared" si="9"/>
        <v>601787.79643589025</v>
      </c>
      <c r="R14" s="26">
        <f t="shared" si="10"/>
        <v>10.623002895980687</v>
      </c>
      <c r="S14" s="2"/>
      <c r="T14" s="2"/>
    </row>
    <row r="15" spans="1:20" s="6" customFormat="1" ht="22" customHeight="1" x14ac:dyDescent="0.2">
      <c r="A15" s="4">
        <v>1</v>
      </c>
      <c r="B15" s="4">
        <v>0</v>
      </c>
      <c r="C15" s="4">
        <v>8</v>
      </c>
      <c r="D15" s="5">
        <f t="shared" si="4"/>
        <v>15.431543632472243</v>
      </c>
      <c r="E15" s="5">
        <f t="shared" si="5"/>
        <v>0.25456301991719038</v>
      </c>
      <c r="F15" s="2"/>
      <c r="G15" s="8">
        <f t="shared" si="6"/>
        <v>0.30259501173838121</v>
      </c>
      <c r="H15" s="5">
        <f t="shared" si="0"/>
        <v>0.30741413344098073</v>
      </c>
      <c r="I15" s="5">
        <f t="shared" si="1"/>
        <v>17.613532408839699</v>
      </c>
      <c r="J15" s="18">
        <f t="shared" si="2"/>
        <v>35.227064817679398</v>
      </c>
      <c r="K15" s="21">
        <v>26.631</v>
      </c>
      <c r="L15" s="23">
        <f t="shared" si="7"/>
        <v>709.21016099999997</v>
      </c>
      <c r="M15" s="16">
        <v>12</v>
      </c>
      <c r="N15" s="5">
        <f t="shared" si="3"/>
        <v>19.104600771911137</v>
      </c>
      <c r="O15" s="1">
        <f t="shared" si="8"/>
        <v>162590.12387145386</v>
      </c>
      <c r="P15" s="4"/>
      <c r="Q15" s="2">
        <f t="shared" si="9"/>
        <v>146331.11148430849</v>
      </c>
      <c r="R15" s="26">
        <f t="shared" si="10"/>
        <v>2.5830962845646264</v>
      </c>
      <c r="S15" s="2"/>
      <c r="T15" s="2"/>
    </row>
    <row r="16" spans="1:20" s="6" customFormat="1" ht="22" customHeight="1" x14ac:dyDescent="0.2">
      <c r="A16" s="4">
        <v>1</v>
      </c>
      <c r="B16" s="4">
        <v>0</v>
      </c>
      <c r="C16" s="4">
        <v>12</v>
      </c>
      <c r="D16" s="5">
        <f t="shared" si="4"/>
        <v>23.500425368148733</v>
      </c>
      <c r="E16" s="5">
        <f t="shared" si="5"/>
        <v>0.20628238232499227</v>
      </c>
      <c r="F16" s="2"/>
      <c r="G16" s="8">
        <f t="shared" si="6"/>
        <v>0.37341773510566756</v>
      </c>
      <c r="H16" s="5">
        <f t="shared" ref="H16:H21" si="11">ASIN(G16)</f>
        <v>0.38269054205408776</v>
      </c>
      <c r="I16" s="5">
        <f t="shared" ref="I16:I21" si="12">H16*180/PI()</f>
        <v>21.926552919272968</v>
      </c>
      <c r="J16" s="18">
        <f t="shared" ref="J16:J21" si="13">2*I16</f>
        <v>43.853105838545936</v>
      </c>
      <c r="K16" s="21">
        <v>52.565199999999997</v>
      </c>
      <c r="L16" s="23">
        <f t="shared" si="7"/>
        <v>2763.1002510399999</v>
      </c>
      <c r="M16" s="16">
        <v>12</v>
      </c>
      <c r="N16" s="5">
        <f t="shared" si="3"/>
        <v>11.750779705157122</v>
      </c>
      <c r="O16" s="1">
        <f t="shared" si="8"/>
        <v>389622.98823882459</v>
      </c>
      <c r="P16" s="4"/>
      <c r="Q16" s="2">
        <f t="shared" si="9"/>
        <v>350660.68941494211</v>
      </c>
      <c r="R16" s="26">
        <f t="shared" si="10"/>
        <v>6.1900050835583098</v>
      </c>
      <c r="S16" s="2"/>
      <c r="T16" s="2"/>
    </row>
    <row r="17" spans="1:20" s="6" customFormat="1" ht="22" customHeight="1" x14ac:dyDescent="0.2">
      <c r="A17" s="4">
        <v>1</v>
      </c>
      <c r="B17" s="4">
        <v>0</v>
      </c>
      <c r="C17" s="4">
        <v>13</v>
      </c>
      <c r="D17" s="5">
        <f t="shared" si="4"/>
        <v>26.021950910547634</v>
      </c>
      <c r="E17" s="5">
        <f t="shared" si="5"/>
        <v>0.19603340045013903</v>
      </c>
      <c r="F17" s="2"/>
      <c r="G17" s="8">
        <f t="shared" si="6"/>
        <v>0.39294069185721442</v>
      </c>
      <c r="H17" s="5">
        <f t="shared" si="11"/>
        <v>0.40382733648773134</v>
      </c>
      <c r="I17" s="5">
        <f t="shared" si="12"/>
        <v>23.137602032756359</v>
      </c>
      <c r="J17" s="18">
        <f t="shared" si="13"/>
        <v>46.275204065512717</v>
      </c>
      <c r="K17" s="21">
        <v>130.923</v>
      </c>
      <c r="L17" s="23">
        <f t="shared" si="7"/>
        <v>17140.831929</v>
      </c>
      <c r="M17" s="16">
        <v>12</v>
      </c>
      <c r="N17" s="5">
        <f t="shared" si="3"/>
        <v>10.407953175447854</v>
      </c>
      <c r="O17" s="1">
        <f t="shared" si="8"/>
        <v>2140811.7132630423</v>
      </c>
      <c r="P17" s="4"/>
      <c r="Q17" s="2">
        <f t="shared" si="9"/>
        <v>1926730.5419367382</v>
      </c>
      <c r="R17" s="26">
        <f t="shared" si="10"/>
        <v>34.011431019354134</v>
      </c>
      <c r="S17" s="2"/>
      <c r="T17" s="2"/>
    </row>
    <row r="18" spans="1:20" s="6" customFormat="1" ht="22" customHeight="1" x14ac:dyDescent="0.2">
      <c r="A18" s="4">
        <v>-2</v>
      </c>
      <c r="B18" s="4">
        <v>1</v>
      </c>
      <c r="C18" s="4">
        <v>0</v>
      </c>
      <c r="D18" s="5">
        <f t="shared" si="4"/>
        <v>26.929314731793159</v>
      </c>
      <c r="E18" s="5">
        <f t="shared" si="5"/>
        <v>0.19270250000000003</v>
      </c>
      <c r="F18" s="2"/>
      <c r="G18" s="8">
        <f t="shared" si="6"/>
        <v>0.3997327486669866</v>
      </c>
      <c r="H18" s="5">
        <f t="shared" si="11"/>
        <v>0.41122526950529842</v>
      </c>
      <c r="I18" s="5">
        <f t="shared" si="12"/>
        <v>23.561472371783434</v>
      </c>
      <c r="J18" s="18">
        <f t="shared" si="13"/>
        <v>47.122944743566869</v>
      </c>
      <c r="K18" s="21">
        <v>286.77699999999999</v>
      </c>
      <c r="L18" s="23">
        <f t="shared" si="7"/>
        <v>82241.047728999998</v>
      </c>
      <c r="M18" s="16">
        <v>6</v>
      </c>
      <c r="N18" s="5">
        <f t="shared" si="3"/>
        <v>9.988597097719607</v>
      </c>
      <c r="O18" s="1">
        <f t="shared" si="8"/>
        <v>4928836.1439558547</v>
      </c>
      <c r="P18" s="4"/>
      <c r="Q18" s="2">
        <f t="shared" si="9"/>
        <v>4435952.5295602698</v>
      </c>
      <c r="R18" s="26">
        <f t="shared" si="10"/>
        <v>78.305237904523921</v>
      </c>
      <c r="S18" s="2"/>
      <c r="T18" s="2"/>
    </row>
    <row r="19" spans="1:20" s="6" customFormat="1" ht="22" customHeight="1" x14ac:dyDescent="0.2">
      <c r="A19" s="4">
        <v>1</v>
      </c>
      <c r="B19" s="4">
        <v>0</v>
      </c>
      <c r="C19" s="4">
        <v>14</v>
      </c>
      <c r="D19" s="5">
        <f t="shared" si="4"/>
        <v>28.745198496338446</v>
      </c>
      <c r="E19" s="5">
        <f t="shared" si="5"/>
        <v>0.18651653725208497</v>
      </c>
      <c r="F19" s="2"/>
      <c r="G19" s="8">
        <f t="shared" si="6"/>
        <v>0.41299018915353003</v>
      </c>
      <c r="H19" s="5">
        <f t="shared" si="11"/>
        <v>0.42573489610008786</v>
      </c>
      <c r="I19" s="5">
        <f t="shared" si="12"/>
        <v>24.392812737975646</v>
      </c>
      <c r="J19" s="18">
        <f t="shared" si="13"/>
        <v>48.785625475951292</v>
      </c>
      <c r="K19" s="21">
        <v>135.31299999999999</v>
      </c>
      <c r="L19" s="23">
        <f t="shared" si="7"/>
        <v>18309.607968999997</v>
      </c>
      <c r="M19" s="16">
        <v>12</v>
      </c>
      <c r="N19" s="5">
        <f t="shared" si="3"/>
        <v>9.2323852546291238</v>
      </c>
      <c r="O19" s="1">
        <f t="shared" si="8"/>
        <v>2028496.2555724257</v>
      </c>
      <c r="P19" s="4"/>
      <c r="Q19" s="2">
        <f t="shared" si="9"/>
        <v>1825646.6300151832</v>
      </c>
      <c r="R19" s="26">
        <f t="shared" si="10"/>
        <v>32.227056700965747</v>
      </c>
      <c r="S19" s="2"/>
      <c r="T19" s="2"/>
    </row>
    <row r="20" spans="1:20" s="6" customFormat="1" ht="22" customHeight="1" x14ac:dyDescent="0.2">
      <c r="A20" s="4">
        <v>1</v>
      </c>
      <c r="B20" s="4">
        <v>0</v>
      </c>
      <c r="C20" s="4">
        <v>15</v>
      </c>
      <c r="D20" s="5">
        <f t="shared" si="4"/>
        <v>31.670168125521172</v>
      </c>
      <c r="E20" s="5">
        <f t="shared" si="5"/>
        <v>0.17769483952818677</v>
      </c>
      <c r="F20" s="2"/>
      <c r="G20" s="8">
        <f t="shared" si="6"/>
        <v>0.4334931740534943</v>
      </c>
      <c r="H20" s="5">
        <f t="shared" si="11"/>
        <v>0.44836550122113894</v>
      </c>
      <c r="I20" s="5">
        <f t="shared" si="12"/>
        <v>25.68945089923902</v>
      </c>
      <c r="J20" s="18">
        <f t="shared" si="13"/>
        <v>51.37890179847804</v>
      </c>
      <c r="K20" s="21">
        <v>44.285899999999998</v>
      </c>
      <c r="L20" s="23">
        <f t="shared" si="7"/>
        <v>1961.2409388099998</v>
      </c>
      <c r="M20" s="16">
        <v>12</v>
      </c>
      <c r="N20" s="5">
        <f t="shared" si="3"/>
        <v>8.2057854937341794</v>
      </c>
      <c r="O20" s="1">
        <f t="shared" si="8"/>
        <v>193122.26934485641</v>
      </c>
      <c r="P20" s="4"/>
      <c r="Q20" s="2">
        <f t="shared" si="9"/>
        <v>173810.04241037078</v>
      </c>
      <c r="R20" s="26">
        <f t="shared" si="10"/>
        <v>3.0681655474091922</v>
      </c>
      <c r="S20" s="2"/>
      <c r="T20" s="2"/>
    </row>
    <row r="21" spans="1:20" s="6" customFormat="1" ht="22" customHeight="1" x14ac:dyDescent="0.2">
      <c r="A21" s="4">
        <v>1</v>
      </c>
      <c r="B21" s="4">
        <v>0</v>
      </c>
      <c r="C21" s="4">
        <v>16</v>
      </c>
      <c r="D21" s="5">
        <f t="shared" si="4"/>
        <v>34.796859798095809</v>
      </c>
      <c r="E21" s="5">
        <f t="shared" si="5"/>
        <v>0.16952352461359788</v>
      </c>
      <c r="F21" s="2"/>
      <c r="G21" s="8">
        <f t="shared" si="6"/>
        <v>0.45438826366769208</v>
      </c>
      <c r="H21" s="5">
        <f t="shared" si="11"/>
        <v>0.47168536972987307</v>
      </c>
      <c r="I21" s="5">
        <f t="shared" si="12"/>
        <v>27.025580943589521</v>
      </c>
      <c r="J21" s="18">
        <f t="shared" si="13"/>
        <v>54.051161887179042</v>
      </c>
      <c r="K21" s="21">
        <v>107.569</v>
      </c>
      <c r="L21" s="23">
        <f t="shared" si="7"/>
        <v>11571.089761000001</v>
      </c>
      <c r="M21" s="16">
        <v>12</v>
      </c>
      <c r="N21" s="5">
        <f t="shared" si="3"/>
        <v>7.3108957919198696</v>
      </c>
      <c r="O21" s="1">
        <f t="shared" si="8"/>
        <v>1015140.377299464</v>
      </c>
      <c r="P21" s="4"/>
      <c r="Q21" s="2">
        <f t="shared" si="9"/>
        <v>913626.33956951753</v>
      </c>
      <c r="R21" s="26">
        <f t="shared" si="10"/>
        <v>16.127703666594975</v>
      </c>
      <c r="S21" s="2"/>
      <c r="T21" s="2"/>
    </row>
    <row r="22" spans="1:20" s="6" customFormat="1" ht="22" customHeight="1" x14ac:dyDescent="0.2">
      <c r="A22" s="4">
        <v>2</v>
      </c>
      <c r="B22" s="4">
        <v>0</v>
      </c>
      <c r="C22" s="4">
        <v>2</v>
      </c>
      <c r="D22" s="5">
        <f t="shared" si="4"/>
        <v>36.309197062508034</v>
      </c>
      <c r="E22" s="5">
        <f t="shared" si="5"/>
        <v>0.16595551044869558</v>
      </c>
      <c r="F22" s="2"/>
      <c r="G22" s="8">
        <f t="shared" si="6"/>
        <v>0.46415753108609992</v>
      </c>
      <c r="H22" s="5">
        <f t="shared" ref="H22:H39" si="14">ASIN(G22)</f>
        <v>0.4826832405605132</v>
      </c>
      <c r="I22" s="5">
        <f t="shared" ref="I22:I39" si="15">H22*180/PI()</f>
        <v>27.65571252581524</v>
      </c>
      <c r="J22" s="18">
        <f t="shared" ref="J22:J39" si="16">2*I22</f>
        <v>55.311425051630479</v>
      </c>
      <c r="K22" s="22">
        <v>43.390500000000003</v>
      </c>
      <c r="L22" s="23">
        <f t="shared" si="7"/>
        <v>1882.7354902500003</v>
      </c>
      <c r="M22" s="16">
        <v>12</v>
      </c>
      <c r="N22" s="5">
        <f t="shared" si="3"/>
        <v>6.937603289324624</v>
      </c>
      <c r="O22" s="1">
        <f t="shared" si="8"/>
        <v>156740.06316103935</v>
      </c>
      <c r="P22" s="4"/>
      <c r="Q22" s="2">
        <f t="shared" si="9"/>
        <v>141066.0568449354</v>
      </c>
      <c r="R22" s="26">
        <f t="shared" si="10"/>
        <v>2.4901553990684291</v>
      </c>
      <c r="S22" s="2"/>
      <c r="T22" s="2"/>
    </row>
    <row r="23" spans="1:20" s="6" customFormat="1" ht="22" customHeight="1" x14ac:dyDescent="0.2">
      <c r="A23" s="4">
        <v>2</v>
      </c>
      <c r="B23" s="4">
        <v>0</v>
      </c>
      <c r="C23" s="4">
        <v>3</v>
      </c>
      <c r="D23" s="5">
        <f t="shared" si="4"/>
        <v>36.813502170987817</v>
      </c>
      <c r="E23" s="5">
        <f t="shared" si="5"/>
        <v>0.16481488526912538</v>
      </c>
      <c r="F23" s="2"/>
      <c r="G23" s="8">
        <f t="shared" si="6"/>
        <v>0.46736980021081787</v>
      </c>
      <c r="H23" s="5">
        <f t="shared" si="14"/>
        <v>0.4863132994722611</v>
      </c>
      <c r="I23" s="5">
        <f t="shared" si="15"/>
        <v>27.863699580842248</v>
      </c>
      <c r="J23" s="18">
        <f t="shared" si="16"/>
        <v>55.727399161684495</v>
      </c>
      <c r="K23" s="22">
        <v>92.225200000000001</v>
      </c>
      <c r="L23" s="23">
        <f t="shared" si="7"/>
        <v>8505.4875150400003</v>
      </c>
      <c r="M23" s="16">
        <v>12</v>
      </c>
      <c r="N23" s="5">
        <f t="shared" si="3"/>
        <v>6.8205626266932988</v>
      </c>
      <c r="O23" s="1">
        <f t="shared" si="8"/>
        <v>696146.52320265945</v>
      </c>
      <c r="P23" s="4"/>
      <c r="Q23" s="2">
        <f t="shared" si="9"/>
        <v>626531.87088239356</v>
      </c>
      <c r="R23" s="26">
        <f t="shared" si="10"/>
        <v>11.059795360135563</v>
      </c>
      <c r="S23" s="2"/>
      <c r="T23" s="2"/>
    </row>
    <row r="24" spans="1:20" s="6" customFormat="1" ht="22" customHeight="1" x14ac:dyDescent="0.2">
      <c r="A24" s="4">
        <v>2</v>
      </c>
      <c r="B24" s="4">
        <v>-1</v>
      </c>
      <c r="C24" s="4">
        <v>10</v>
      </c>
      <c r="D24" s="5">
        <f t="shared" si="4"/>
        <v>37.015416901388768</v>
      </c>
      <c r="E24" s="5">
        <f t="shared" si="5"/>
        <v>0.16436474769454468</v>
      </c>
      <c r="F24" s="2"/>
      <c r="G24" s="8">
        <f t="shared" si="6"/>
        <v>0.46864976267996084</v>
      </c>
      <c r="H24" s="5">
        <f t="shared" si="14"/>
        <v>0.48776167442951851</v>
      </c>
      <c r="I24" s="5">
        <f t="shared" si="15"/>
        <v>27.946685353045535</v>
      </c>
      <c r="J24" s="18">
        <f t="shared" si="16"/>
        <v>55.893370706091069</v>
      </c>
      <c r="K24" s="22">
        <v>191.357</v>
      </c>
      <c r="L24" s="23">
        <f t="shared" si="7"/>
        <v>36617.501449000003</v>
      </c>
      <c r="M24" s="16">
        <v>12</v>
      </c>
      <c r="N24" s="5">
        <f t="shared" si="3"/>
        <v>6.7746826826261719</v>
      </c>
      <c r="O24" s="1">
        <f t="shared" si="8"/>
        <v>2976863.4353709491</v>
      </c>
      <c r="P24" s="4"/>
      <c r="Q24" s="2">
        <f t="shared" si="9"/>
        <v>2679177.0918338541</v>
      </c>
      <c r="R24" s="26">
        <f t="shared" si="10"/>
        <v>47.29392349588489</v>
      </c>
      <c r="S24" s="2"/>
      <c r="T24" s="2"/>
    </row>
    <row r="25" spans="1:20" s="6" customFormat="1" ht="22" customHeight="1" x14ac:dyDescent="0.2">
      <c r="A25" s="4">
        <v>2</v>
      </c>
      <c r="B25" s="4">
        <v>0</v>
      </c>
      <c r="C25" s="4">
        <v>4</v>
      </c>
      <c r="D25" s="5">
        <f t="shared" si="4"/>
        <v>37.519529322859512</v>
      </c>
      <c r="E25" s="5">
        <f t="shared" si="5"/>
        <v>0.16325681111914786</v>
      </c>
      <c r="F25" s="2"/>
      <c r="G25" s="8">
        <f t="shared" si="6"/>
        <v>0.47183023772149046</v>
      </c>
      <c r="H25" s="5">
        <f t="shared" si="14"/>
        <v>0.49136545822618632</v>
      </c>
      <c r="I25" s="5">
        <f t="shared" si="15"/>
        <v>28.153166954872233</v>
      </c>
      <c r="J25" s="18">
        <f t="shared" si="16"/>
        <v>56.306333909744467</v>
      </c>
      <c r="K25" s="22">
        <v>82.121200000000002</v>
      </c>
      <c r="L25" s="23">
        <f t="shared" si="7"/>
        <v>6743.8914894400004</v>
      </c>
      <c r="M25" s="16">
        <v>12</v>
      </c>
      <c r="N25" s="5">
        <f t="shared" si="3"/>
        <v>6.6625066631205829</v>
      </c>
      <c r="O25" s="1">
        <f t="shared" si="8"/>
        <v>539174.66380507429</v>
      </c>
      <c r="P25" s="4"/>
      <c r="Q25" s="2">
        <f t="shared" si="9"/>
        <v>485257.1974245669</v>
      </c>
      <c r="R25" s="26">
        <f t="shared" si="10"/>
        <v>8.5659573757837197</v>
      </c>
      <c r="S25" s="2"/>
      <c r="T25" s="2"/>
    </row>
    <row r="26" spans="1:20" s="6" customFormat="1" ht="22" customHeight="1" x14ac:dyDescent="0.2">
      <c r="A26" s="4">
        <v>1</v>
      </c>
      <c r="B26" s="4">
        <v>0</v>
      </c>
      <c r="C26" s="4">
        <v>17</v>
      </c>
      <c r="D26" s="5">
        <f t="shared" si="4"/>
        <v>38.125273514062364</v>
      </c>
      <c r="E26" s="5">
        <f t="shared" si="5"/>
        <v>0.16195468509408625</v>
      </c>
      <c r="F26" s="2"/>
      <c r="G26" s="8">
        <f t="shared" si="6"/>
        <v>0.47562378300603247</v>
      </c>
      <c r="H26" s="5">
        <f t="shared" si="14"/>
        <v>0.49567302320911311</v>
      </c>
      <c r="I26" s="5">
        <f t="shared" si="15"/>
        <v>28.399972248372279</v>
      </c>
      <c r="J26" s="18">
        <f t="shared" si="16"/>
        <v>56.799944496744558</v>
      </c>
      <c r="K26" s="22">
        <v>81.864999999999995</v>
      </c>
      <c r="L26" s="23">
        <f t="shared" si="7"/>
        <v>6701.8782249999995</v>
      </c>
      <c r="M26" s="16">
        <v>12</v>
      </c>
      <c r="N26" s="5">
        <f t="shared" si="3"/>
        <v>6.5320409987216754</v>
      </c>
      <c r="O26" s="1">
        <f t="shared" si="8"/>
        <v>525323.32000968058</v>
      </c>
      <c r="P26" s="4"/>
      <c r="Q26" s="2">
        <f t="shared" si="9"/>
        <v>472790.98800871253</v>
      </c>
      <c r="R26" s="26">
        <f t="shared" si="10"/>
        <v>8.3458987778679159</v>
      </c>
      <c r="S26" s="2"/>
      <c r="T26" s="2"/>
    </row>
    <row r="27" spans="1:20" s="6" customFormat="1" ht="22" customHeight="1" x14ac:dyDescent="0.2">
      <c r="A27" s="4">
        <v>2</v>
      </c>
      <c r="B27" s="4">
        <v>0</v>
      </c>
      <c r="C27" s="4">
        <v>6</v>
      </c>
      <c r="D27" s="5">
        <f t="shared" ref="D27" si="17">(4/3)*((A27^2+A27*B27+B27^2)/($D$2^2))+(C27^2/$D$3^2)</f>
        <v>39.536749756778633</v>
      </c>
      <c r="E27" s="5">
        <f t="shared" ref="E27" si="18">SQRT(1/D27)</f>
        <v>0.15903749189381752</v>
      </c>
      <c r="F27" s="2"/>
      <c r="G27" s="8">
        <f t="shared" si="6"/>
        <v>0.48434805581208029</v>
      </c>
      <c r="H27" s="5">
        <f t="shared" si="14"/>
        <v>0.5056178286455173</v>
      </c>
      <c r="I27" s="5">
        <f t="shared" si="15"/>
        <v>28.969767627957001</v>
      </c>
      <c r="J27" s="18">
        <f t="shared" si="16"/>
        <v>57.939535255914002</v>
      </c>
      <c r="K27" s="22">
        <v>45.016800000000003</v>
      </c>
      <c r="L27" s="23">
        <f t="shared" si="7"/>
        <v>2026.5122822400003</v>
      </c>
      <c r="M27" s="16">
        <v>12</v>
      </c>
      <c r="N27" s="5">
        <f t="shared" si="3"/>
        <v>6.2452028269091766</v>
      </c>
      <c r="O27" s="1">
        <f t="shared" si="8"/>
        <v>151871.762805737</v>
      </c>
      <c r="P27" s="4"/>
      <c r="Q27" s="2">
        <f t="shared" si="9"/>
        <v>136684.58652516329</v>
      </c>
      <c r="R27" s="26">
        <f t="shared" si="10"/>
        <v>2.4128119032859403</v>
      </c>
      <c r="S27" s="2"/>
      <c r="T27" s="2"/>
    </row>
    <row r="28" spans="1:20" s="6" customFormat="1" ht="22" customHeight="1" x14ac:dyDescent="0.2">
      <c r="A28" s="4">
        <v>0</v>
      </c>
      <c r="B28" s="4">
        <v>0</v>
      </c>
      <c r="C28" s="4">
        <v>20</v>
      </c>
      <c r="D28" s="5">
        <f t="shared" si="4"/>
        <v>40.344408678382436</v>
      </c>
      <c r="E28" s="5">
        <f t="shared" si="5"/>
        <v>0.15743754999999998</v>
      </c>
      <c r="F28" s="2"/>
      <c r="G28" s="8">
        <f t="shared" si="6"/>
        <v>0.48927018998961819</v>
      </c>
      <c r="H28" s="5">
        <f t="shared" si="14"/>
        <v>0.51125274516026664</v>
      </c>
      <c r="I28" s="5">
        <f t="shared" si="15"/>
        <v>29.292624562160704</v>
      </c>
      <c r="J28" s="18">
        <f t="shared" si="16"/>
        <v>58.585249124321408</v>
      </c>
      <c r="K28" s="22">
        <v>85.485399999999998</v>
      </c>
      <c r="L28" s="23">
        <f t="shared" si="7"/>
        <v>7307.75361316</v>
      </c>
      <c r="M28" s="16">
        <v>2</v>
      </c>
      <c r="N28" s="5">
        <f t="shared" si="3"/>
        <v>6.0911317524173949</v>
      </c>
      <c r="O28" s="1">
        <f t="shared" si="8"/>
        <v>89024.980143923647</v>
      </c>
      <c r="P28" s="4"/>
      <c r="Q28" s="2">
        <f t="shared" si="9"/>
        <v>80122.482129531287</v>
      </c>
      <c r="R28" s="26">
        <f t="shared" si="10"/>
        <v>1.4143546358634833</v>
      </c>
      <c r="S28" s="2"/>
      <c r="T28" s="2"/>
    </row>
    <row r="29" spans="1:20" s="6" customFormat="1" ht="22" customHeight="1" x14ac:dyDescent="0.2">
      <c r="A29" s="4">
        <v>2</v>
      </c>
      <c r="B29" s="4">
        <v>0</v>
      </c>
      <c r="C29" s="4">
        <v>7</v>
      </c>
      <c r="D29" s="5">
        <f t="shared" si="4"/>
        <v>40.84794303882606</v>
      </c>
      <c r="E29" s="5">
        <f t="shared" si="5"/>
        <v>0.15646417123374259</v>
      </c>
      <c r="F29" s="2"/>
      <c r="G29" s="8">
        <f t="shared" si="6"/>
        <v>0.4923139872381726</v>
      </c>
      <c r="H29" s="5">
        <f t="shared" si="14"/>
        <v>0.51474623947046394</v>
      </c>
      <c r="I29" s="5">
        <f t="shared" si="15"/>
        <v>29.492787041887976</v>
      </c>
      <c r="J29" s="18">
        <f t="shared" si="16"/>
        <v>58.985574083775951</v>
      </c>
      <c r="K29" s="22">
        <v>39.1785</v>
      </c>
      <c r="L29" s="23">
        <f t="shared" si="7"/>
        <v>1534.9548622499999</v>
      </c>
      <c r="M29" s="16">
        <v>12</v>
      </c>
      <c r="N29" s="5">
        <f t="shared" si="3"/>
        <v>5.99853894007886</v>
      </c>
      <c r="O29" s="1">
        <f t="shared" si="8"/>
        <v>110489.83814964008</v>
      </c>
      <c r="P29" s="4"/>
      <c r="Q29" s="2">
        <f t="shared" si="9"/>
        <v>99440.854334676071</v>
      </c>
      <c r="R29" s="26">
        <f t="shared" si="10"/>
        <v>1.7553703977255606</v>
      </c>
      <c r="S29" s="2"/>
      <c r="T29" s="2"/>
    </row>
    <row r="30" spans="1:20" s="6" customFormat="1" ht="22" customHeight="1" x14ac:dyDescent="0.2">
      <c r="A30" s="4">
        <v>2</v>
      </c>
      <c r="B30" s="4">
        <v>0</v>
      </c>
      <c r="C30" s="4">
        <v>12</v>
      </c>
      <c r="D30" s="5">
        <f t="shared" si="4"/>
        <v>50.429740099941888</v>
      </c>
      <c r="E30" s="5">
        <f t="shared" si="5"/>
        <v>0.14081750169134266</v>
      </c>
      <c r="F30" s="2"/>
      <c r="G30" s="8">
        <f t="shared" si="6"/>
        <v>0.54701652191529904</v>
      </c>
      <c r="H30" s="5">
        <f t="shared" si="14"/>
        <v>0.57879609929580977</v>
      </c>
      <c r="I30" s="5">
        <f t="shared" si="15"/>
        <v>33.162573688284823</v>
      </c>
      <c r="J30" s="18">
        <f t="shared" si="16"/>
        <v>66.325147376569646</v>
      </c>
      <c r="K30" s="22">
        <v>40.305599999999998</v>
      </c>
      <c r="L30" s="23">
        <f t="shared" si="7"/>
        <v>1624.5413913599998</v>
      </c>
      <c r="M30" s="16">
        <v>12</v>
      </c>
      <c r="N30" s="5">
        <f t="shared" si="3"/>
        <v>4.6358790250890207</v>
      </c>
      <c r="O30" s="1">
        <f t="shared" si="8"/>
        <v>90374.128339137096</v>
      </c>
      <c r="P30" s="4"/>
      <c r="Q30" s="2">
        <f t="shared" si="9"/>
        <v>81336.715505223387</v>
      </c>
      <c r="R30" s="26">
        <f t="shared" si="10"/>
        <v>1.4357887771717106</v>
      </c>
      <c r="S30" s="2"/>
      <c r="T30" s="2"/>
    </row>
    <row r="31" spans="1:20" s="6" customFormat="1" ht="22" customHeight="1" x14ac:dyDescent="0.2">
      <c r="A31" s="4">
        <v>2</v>
      </c>
      <c r="B31" s="4">
        <v>0</v>
      </c>
      <c r="C31" s="4">
        <v>13</v>
      </c>
      <c r="D31" s="5">
        <f t="shared" si="4"/>
        <v>52.951265642340793</v>
      </c>
      <c r="E31" s="5">
        <f t="shared" si="5"/>
        <v>0.13742376016516475</v>
      </c>
      <c r="F31" s="2"/>
      <c r="G31" s="8">
        <f t="shared" si="6"/>
        <v>0.56052534079565985</v>
      </c>
      <c r="H31" s="5">
        <f t="shared" si="14"/>
        <v>0.59502002830332879</v>
      </c>
      <c r="I31" s="5">
        <f t="shared" si="15"/>
        <v>34.092136347535529</v>
      </c>
      <c r="J31" s="18">
        <f t="shared" si="16"/>
        <v>68.184272695071058</v>
      </c>
      <c r="K31" s="22">
        <v>101.247</v>
      </c>
      <c r="L31" s="23">
        <f t="shared" si="7"/>
        <v>10250.955008999999</v>
      </c>
      <c r="M31" s="16">
        <v>12</v>
      </c>
      <c r="N31" s="5">
        <f t="shared" si="3"/>
        <v>4.3741018753307523</v>
      </c>
      <c r="O31" s="1">
        <f t="shared" si="8"/>
        <v>538064.65834557684</v>
      </c>
      <c r="P31" s="4"/>
      <c r="Q31" s="2">
        <f t="shared" si="9"/>
        <v>484258.19251101918</v>
      </c>
      <c r="R31" s="26">
        <f t="shared" si="10"/>
        <v>8.5483225348105911</v>
      </c>
      <c r="S31" s="2"/>
      <c r="T31" s="2"/>
    </row>
    <row r="32" spans="1:20" s="6" customFormat="1" ht="22" customHeight="1" x14ac:dyDescent="0.2">
      <c r="A32" s="4">
        <v>2</v>
      </c>
      <c r="B32" s="4">
        <v>0</v>
      </c>
      <c r="C32" s="4">
        <v>14</v>
      </c>
      <c r="D32" s="5">
        <f t="shared" si="4"/>
        <v>55.674513228131602</v>
      </c>
      <c r="E32" s="5">
        <f t="shared" si="5"/>
        <v>0.13402067029365916</v>
      </c>
      <c r="F32" s="2"/>
      <c r="G32" s="8">
        <f t="shared" si="6"/>
        <v>0.57475835504491168</v>
      </c>
      <c r="H32" s="5">
        <f t="shared" si="14"/>
        <v>0.61230882460257985</v>
      </c>
      <c r="I32" s="5">
        <f t="shared" si="15"/>
        <v>35.082711408344011</v>
      </c>
      <c r="J32" s="18">
        <f t="shared" si="16"/>
        <v>70.165422816688022</v>
      </c>
      <c r="K32" s="22">
        <v>105.453</v>
      </c>
      <c r="L32" s="23">
        <f t="shared" si="7"/>
        <v>11120.335209000001</v>
      </c>
      <c r="M32" s="16">
        <v>12</v>
      </c>
      <c r="N32" s="5">
        <f t="shared" si="3"/>
        <v>4.1250518301254937</v>
      </c>
      <c r="O32" s="1">
        <f t="shared" si="8"/>
        <v>550463.50926593307</v>
      </c>
      <c r="P32" s="4"/>
      <c r="Q32" s="2">
        <f t="shared" si="9"/>
        <v>495417.15833933977</v>
      </c>
      <c r="R32" s="26">
        <f t="shared" si="10"/>
        <v>8.7453051373367092</v>
      </c>
      <c r="S32" s="2"/>
      <c r="T32" s="2"/>
    </row>
    <row r="33" spans="1:20" s="6" customFormat="1" ht="22" customHeight="1" x14ac:dyDescent="0.2">
      <c r="A33" s="4">
        <v>2</v>
      </c>
      <c r="B33" s="4">
        <v>0</v>
      </c>
      <c r="C33" s="4">
        <v>16</v>
      </c>
      <c r="D33" s="5">
        <f t="shared" si="4"/>
        <v>61.726174529888972</v>
      </c>
      <c r="E33" s="5">
        <f t="shared" si="5"/>
        <v>0.12728150995859519</v>
      </c>
      <c r="F33" s="2"/>
      <c r="G33" s="8">
        <f t="shared" si="6"/>
        <v>0.60519002347676243</v>
      </c>
      <c r="H33" s="5">
        <f t="shared" si="14"/>
        <v>0.65000454442984346</v>
      </c>
      <c r="I33" s="5">
        <f t="shared" si="15"/>
        <v>37.242517060153837</v>
      </c>
      <c r="J33" s="18">
        <f t="shared" si="16"/>
        <v>74.485034120307674</v>
      </c>
      <c r="K33" s="22">
        <v>84.749200000000002</v>
      </c>
      <c r="L33" s="23">
        <f t="shared" si="7"/>
        <v>7182.42690064</v>
      </c>
      <c r="M33" s="16">
        <v>12</v>
      </c>
      <c r="N33" s="5">
        <f t="shared" si="3"/>
        <v>3.6751241573611613</v>
      </c>
      <c r="O33" s="1">
        <f t="shared" si="8"/>
        <v>316755.72733227263</v>
      </c>
      <c r="P33" s="4"/>
      <c r="Q33" s="2">
        <f t="shared" si="9"/>
        <v>285080.15459904535</v>
      </c>
      <c r="R33" s="26">
        <f t="shared" si="10"/>
        <v>5.032350815068253</v>
      </c>
      <c r="S33" s="2"/>
      <c r="T33" s="2"/>
    </row>
    <row r="34" spans="1:20" s="6" customFormat="1" ht="22" customHeight="1" x14ac:dyDescent="0.2">
      <c r="A34" s="4">
        <v>1</v>
      </c>
      <c r="B34" s="4">
        <v>0</v>
      </c>
      <c r="C34" s="4">
        <v>23</v>
      </c>
      <c r="D34" s="5">
        <f t="shared" si="4"/>
        <v>62.331918721091824</v>
      </c>
      <c r="E34" s="5">
        <f t="shared" si="5"/>
        <v>0.12666153653272225</v>
      </c>
      <c r="F34" s="2"/>
      <c r="G34" s="8">
        <f t="shared" si="6"/>
        <v>0.60815226238866837</v>
      </c>
      <c r="H34" s="5">
        <f t="shared" si="14"/>
        <v>0.65373085776755213</v>
      </c>
      <c r="I34" s="5">
        <f t="shared" si="15"/>
        <v>37.456019087547851</v>
      </c>
      <c r="J34" s="18">
        <f t="shared" si="16"/>
        <v>74.912038175095702</v>
      </c>
      <c r="K34" s="22">
        <v>64.733500000000006</v>
      </c>
      <c r="L34" s="23">
        <f t="shared" si="7"/>
        <v>4190.4260222500006</v>
      </c>
      <c r="M34" s="16">
        <v>12</v>
      </c>
      <c r="N34" s="5">
        <f t="shared" si="3"/>
        <v>3.6368509161750069</v>
      </c>
      <c r="O34" s="1">
        <f t="shared" si="8"/>
        <v>182879.45661820204</v>
      </c>
      <c r="P34" s="4"/>
      <c r="Q34" s="2">
        <f t="shared" si="9"/>
        <v>164591.51095638183</v>
      </c>
      <c r="R34" s="26">
        <f t="shared" si="10"/>
        <v>2.9054362815244419</v>
      </c>
      <c r="S34" s="2"/>
      <c r="T34" s="2"/>
    </row>
    <row r="35" spans="1:20" s="6" customFormat="1" ht="22" customHeight="1" x14ac:dyDescent="0.2">
      <c r="A35" s="4">
        <v>3</v>
      </c>
      <c r="B35" s="4">
        <v>-1</v>
      </c>
      <c r="C35" s="4">
        <v>3</v>
      </c>
      <c r="D35" s="5">
        <f t="shared" si="4"/>
        <v>63.74281690278098</v>
      </c>
      <c r="E35" s="5">
        <f t="shared" si="5"/>
        <v>0.12525191486037346</v>
      </c>
      <c r="F35" s="2"/>
      <c r="G35" s="8">
        <f t="shared" si="6"/>
        <v>0.61499658576772931</v>
      </c>
      <c r="H35" s="5">
        <f t="shared" si="14"/>
        <v>0.66238163662337246</v>
      </c>
      <c r="I35" s="5">
        <f t="shared" si="15"/>
        <v>37.951672205487363</v>
      </c>
      <c r="J35" s="18">
        <f t="shared" si="16"/>
        <v>75.903344410974725</v>
      </c>
      <c r="K35" s="22">
        <v>72.742800000000003</v>
      </c>
      <c r="L35" s="23">
        <f t="shared" si="7"/>
        <v>5291.5149518400003</v>
      </c>
      <c r="M35" s="16">
        <v>24</v>
      </c>
      <c r="N35" s="5">
        <f t="shared" si="3"/>
        <v>3.5519263505849121</v>
      </c>
      <c r="O35" s="1">
        <f t="shared" si="8"/>
        <v>451081.7134069092</v>
      </c>
      <c r="P35" s="4"/>
      <c r="Q35" s="2">
        <f t="shared" si="9"/>
        <v>405973.54206621827</v>
      </c>
      <c r="R35" s="26">
        <f t="shared" si="10"/>
        <v>7.1664100511888833</v>
      </c>
      <c r="S35" s="2"/>
      <c r="T35" s="2"/>
    </row>
    <row r="36" spans="1:20" s="6" customFormat="1" ht="22" customHeight="1" x14ac:dyDescent="0.2">
      <c r="A36" s="4">
        <v>3</v>
      </c>
      <c r="B36" s="4">
        <v>-1</v>
      </c>
      <c r="C36" s="4">
        <v>4</v>
      </c>
      <c r="D36" s="5">
        <f t="shared" si="4"/>
        <v>64.448844054652668</v>
      </c>
      <c r="E36" s="5">
        <f t="shared" si="5"/>
        <v>0.12456396787374543</v>
      </c>
      <c r="F36" s="2"/>
      <c r="G36" s="8">
        <f t="shared" si="6"/>
        <v>0.61839311411527087</v>
      </c>
      <c r="H36" s="5">
        <f t="shared" si="14"/>
        <v>0.66669632908612542</v>
      </c>
      <c r="I36" s="5">
        <f t="shared" si="15"/>
        <v>38.198885873500018</v>
      </c>
      <c r="J36" s="18">
        <f t="shared" si="16"/>
        <v>76.397771747000036</v>
      </c>
      <c r="K36" s="22">
        <v>64.494900000000001</v>
      </c>
      <c r="L36" s="23">
        <f t="shared" si="7"/>
        <v>4159.5921260100004</v>
      </c>
      <c r="M36" s="16">
        <v>24</v>
      </c>
      <c r="N36" s="5">
        <f t="shared" si="3"/>
        <v>3.5115631503731111</v>
      </c>
      <c r="O36" s="1">
        <f t="shared" si="8"/>
        <v>350560.09032669273</v>
      </c>
      <c r="P36" s="4"/>
      <c r="Q36" s="2">
        <f t="shared" si="9"/>
        <v>315504.08129402349</v>
      </c>
      <c r="R36" s="26">
        <f t="shared" si="10"/>
        <v>5.5694063407900805</v>
      </c>
      <c r="S36" s="2"/>
      <c r="T36" s="2"/>
    </row>
    <row r="37" spans="1:20" s="6" customFormat="1" ht="22" customHeight="1" x14ac:dyDescent="0.2">
      <c r="A37" s="4">
        <v>2</v>
      </c>
      <c r="B37" s="4">
        <v>0</v>
      </c>
      <c r="C37" s="4">
        <v>17</v>
      </c>
      <c r="D37" s="5">
        <f t="shared" si="4"/>
        <v>65.054588245855527</v>
      </c>
      <c r="E37" s="5">
        <f t="shared" si="5"/>
        <v>0.1239826839979867</v>
      </c>
      <c r="F37" s="2"/>
      <c r="G37" s="8">
        <f t="shared" si="6"/>
        <v>0.62129240564957322</v>
      </c>
      <c r="H37" s="5">
        <f t="shared" si="14"/>
        <v>0.67039098955809151</v>
      </c>
      <c r="I37" s="5">
        <f t="shared" si="15"/>
        <v>38.410574325277487</v>
      </c>
      <c r="J37" s="18">
        <f t="shared" si="16"/>
        <v>76.821148650554974</v>
      </c>
      <c r="K37" s="22">
        <v>64.535399999999996</v>
      </c>
      <c r="L37" s="23">
        <f t="shared" si="7"/>
        <v>4164.8178531599997</v>
      </c>
      <c r="M37" s="16">
        <v>12</v>
      </c>
      <c r="N37" s="5">
        <f t="shared" si="3"/>
        <v>3.4780254991357435</v>
      </c>
      <c r="O37" s="1">
        <f t="shared" si="8"/>
        <v>173824.11231055518</v>
      </c>
      <c r="P37" s="4"/>
      <c r="Q37" s="2">
        <f t="shared" si="9"/>
        <v>156441.70107949967</v>
      </c>
      <c r="R37" s="26">
        <f t="shared" si="10"/>
        <v>2.7615725235078168</v>
      </c>
      <c r="S37" s="2"/>
      <c r="T37" s="2"/>
    </row>
    <row r="38" spans="1:20" s="6" customFormat="1" ht="22" customHeight="1" x14ac:dyDescent="0.2">
      <c r="A38" s="4">
        <v>1</v>
      </c>
      <c r="B38" s="4">
        <v>0</v>
      </c>
      <c r="C38" s="4">
        <v>24</v>
      </c>
      <c r="D38" s="5">
        <f t="shared" si="4"/>
        <v>67.072386740801761</v>
      </c>
      <c r="E38" s="5">
        <f t="shared" si="5"/>
        <v>0.12210350190475235</v>
      </c>
      <c r="F38" s="2"/>
      <c r="G38" s="8">
        <f t="shared" si="6"/>
        <v>0.63085414257887029</v>
      </c>
      <c r="H38" s="5">
        <f t="shared" si="14"/>
        <v>0.68265355858553201</v>
      </c>
      <c r="I38" s="5">
        <f t="shared" si="15"/>
        <v>39.113167776537672</v>
      </c>
      <c r="J38" s="18">
        <f t="shared" si="16"/>
        <v>78.226335553075344</v>
      </c>
      <c r="K38" s="12">
        <v>80.146199999999993</v>
      </c>
      <c r="L38" s="23">
        <f t="shared" si="7"/>
        <v>6423.4133744399987</v>
      </c>
      <c r="M38" s="15">
        <v>24</v>
      </c>
      <c r="N38" s="5">
        <f t="shared" si="3"/>
        <v>3.3732692471286692</v>
      </c>
      <c r="O38" s="1">
        <f t="shared" si="8"/>
        <v>520029.66714224254</v>
      </c>
      <c r="P38" s="4"/>
      <c r="Q38" s="2">
        <f t="shared" si="9"/>
        <v>468026.70042801829</v>
      </c>
      <c r="R38" s="26">
        <f t="shared" si="10"/>
        <v>8.2617976361253529</v>
      </c>
      <c r="S38" s="2"/>
      <c r="T38" s="2"/>
    </row>
    <row r="39" spans="1:20" s="6" customFormat="1" ht="22" customHeight="1" x14ac:dyDescent="0.2">
      <c r="A39" s="4">
        <v>2</v>
      </c>
      <c r="B39" s="4">
        <v>-1</v>
      </c>
      <c r="C39" s="4">
        <v>20</v>
      </c>
      <c r="D39" s="5">
        <f t="shared" si="4"/>
        <v>67.273723410175592</v>
      </c>
      <c r="E39" s="5">
        <f t="shared" si="5"/>
        <v>0.12192064942987432</v>
      </c>
      <c r="F39" s="2"/>
      <c r="G39" s="8">
        <f t="shared" si="6"/>
        <v>0.63180027632895297</v>
      </c>
      <c r="H39" s="5">
        <f t="shared" si="14"/>
        <v>0.68387356336514238</v>
      </c>
      <c r="I39" s="5">
        <f t="shared" si="15"/>
        <v>39.183068901395131</v>
      </c>
      <c r="J39" s="18">
        <f t="shared" si="16"/>
        <v>78.366137802790263</v>
      </c>
      <c r="K39" s="12">
        <v>63.018999999999998</v>
      </c>
      <c r="L39" s="23">
        <f t="shared" si="7"/>
        <v>3971.3943609999997</v>
      </c>
      <c r="M39" s="15">
        <v>12</v>
      </c>
      <c r="N39" s="5">
        <f t="shared" si="3"/>
        <v>3.3633827530085525</v>
      </c>
      <c r="O39" s="1">
        <f t="shared" si="8"/>
        <v>160287.83159019385</v>
      </c>
      <c r="P39" s="4"/>
      <c r="Q39" s="2">
        <f t="shared" si="9"/>
        <v>144259.04843117448</v>
      </c>
      <c r="R39" s="26">
        <f t="shared" si="10"/>
        <v>2.5465193849590491</v>
      </c>
      <c r="S39" s="2"/>
      <c r="T39" s="2"/>
    </row>
    <row r="40" spans="1:20" ht="22" customHeight="1" x14ac:dyDescent="0.2"/>
    <row r="41" spans="1:20" s="2" customFormat="1" ht="22" customHeight="1" x14ac:dyDescent="0.2">
      <c r="A41" s="2" t="s">
        <v>20</v>
      </c>
      <c r="P41" s="4"/>
      <c r="Q41" s="2">
        <f>MAX(Q6:Q39)</f>
        <v>5664949.9423894761</v>
      </c>
    </row>
    <row r="42" spans="1:20" s="2" customFormat="1" ht="22" customHeight="1" x14ac:dyDescent="0.2">
      <c r="A42" s="4"/>
      <c r="C42" s="4"/>
      <c r="D42" s="25" t="s">
        <v>23</v>
      </c>
      <c r="F42" s="2">
        <v>0.154059</v>
      </c>
      <c r="P42" s="4"/>
    </row>
    <row r="43" spans="1:20" s="2" customFormat="1" ht="22" customHeight="1" x14ac:dyDescent="0.2">
      <c r="A43" s="4"/>
      <c r="C43" s="4"/>
      <c r="D43" s="2" t="s">
        <v>21</v>
      </c>
      <c r="F43" s="2">
        <v>0.54502700000000004</v>
      </c>
      <c r="P43" s="4"/>
    </row>
    <row r="44" spans="1:20" s="2" customFormat="1" ht="22" customHeight="1" x14ac:dyDescent="0.2">
      <c r="A44" s="1"/>
      <c r="P44" s="4"/>
    </row>
    <row r="45" spans="1:20" s="2" customFormat="1" ht="22" customHeight="1" x14ac:dyDescent="0.2">
      <c r="A45" s="24" t="s">
        <v>0</v>
      </c>
      <c r="B45" s="24" t="s">
        <v>1</v>
      </c>
      <c r="C45" s="24" t="s">
        <v>2</v>
      </c>
      <c r="D45" s="24" t="s">
        <v>22</v>
      </c>
      <c r="E45" s="1" t="s">
        <v>11</v>
      </c>
      <c r="F45" s="27" t="s">
        <v>24</v>
      </c>
      <c r="G45" s="27" t="s">
        <v>25</v>
      </c>
      <c r="H45" s="1" t="s">
        <v>26</v>
      </c>
      <c r="I45" s="24" t="s">
        <v>12</v>
      </c>
      <c r="J45" s="24" t="s">
        <v>13</v>
      </c>
      <c r="K45" s="24" t="s">
        <v>14</v>
      </c>
      <c r="L45" s="1" t="s">
        <v>15</v>
      </c>
      <c r="M45" s="1" t="s">
        <v>16</v>
      </c>
      <c r="N45" s="1" t="s">
        <v>17</v>
      </c>
      <c r="O45" s="1" t="s">
        <v>28</v>
      </c>
      <c r="P45" s="4"/>
      <c r="Q45" s="1" t="s">
        <v>17</v>
      </c>
    </row>
    <row r="46" spans="1:20" s="2" customFormat="1" ht="22" customHeight="1" x14ac:dyDescent="0.2">
      <c r="A46" s="2">
        <v>1</v>
      </c>
      <c r="B46" s="2">
        <v>1</v>
      </c>
      <c r="C46" s="2">
        <v>1</v>
      </c>
      <c r="D46" s="2">
        <f>A46^2+B46^2+C46^2</f>
        <v>3</v>
      </c>
      <c r="E46" s="8">
        <f>SQRT(($F$42^2/(4*$F$43^2))*D46)</f>
        <v>0.2447933913028654</v>
      </c>
      <c r="F46" s="8">
        <f>ASIN(E46)</f>
        <v>0.24730659483614398</v>
      </c>
      <c r="G46" s="8">
        <f>F46*180/PI()</f>
        <v>14.169624129862889</v>
      </c>
      <c r="H46" s="8">
        <f>G46*2</f>
        <v>28.339248259725778</v>
      </c>
      <c r="I46" s="8">
        <v>107.301</v>
      </c>
      <c r="J46" s="8">
        <f>I46^2</f>
        <v>11513.504601000001</v>
      </c>
      <c r="K46" s="2">
        <v>8</v>
      </c>
      <c r="L46" s="8">
        <f>(1+(COS(2*F46)^2))/((SIN(F46))^2*COS(F46))</f>
        <v>30.544728504642265</v>
      </c>
      <c r="M46" s="8">
        <f>I46*K46*L46</f>
        <v>26219.839306212958</v>
      </c>
      <c r="N46" s="26">
        <f>(M46/$N$15)*100</f>
        <v>137243.58660644258</v>
      </c>
      <c r="O46" s="1">
        <f>N46*0.1</f>
        <v>13724.358660644259</v>
      </c>
      <c r="P46" s="4"/>
      <c r="Q46" s="17">
        <f>(O46/$Q$41)*100</f>
        <v>0.24226796000346162</v>
      </c>
    </row>
    <row r="47" spans="1:20" s="2" customFormat="1" ht="22" customHeight="1" x14ac:dyDescent="0.2">
      <c r="A47" s="2">
        <v>2</v>
      </c>
      <c r="B47" s="2">
        <v>0</v>
      </c>
      <c r="C47" s="2">
        <v>0</v>
      </c>
      <c r="D47" s="2">
        <f>A47^2+B47^2+C47^2</f>
        <v>4</v>
      </c>
      <c r="E47" s="8">
        <f t="shared" ref="E47:E53" si="19">SQRT(($F$42^2/(4*$F$43^2))*D47)</f>
        <v>0.28266306072910147</v>
      </c>
      <c r="F47" s="8">
        <f>ASIN(E47)</f>
        <v>0.28656925749036116</v>
      </c>
      <c r="G47" s="8">
        <f>F47*180/PI()</f>
        <v>16.419208992395447</v>
      </c>
      <c r="H47" s="8">
        <f>G47*2</f>
        <v>32.838417984790894</v>
      </c>
      <c r="I47" s="8">
        <v>44.209200000000003</v>
      </c>
      <c r="J47" s="8">
        <f t="shared" ref="J47:J53" si="20">I47^2</f>
        <v>1954.4533646400002</v>
      </c>
      <c r="K47" s="2">
        <v>6</v>
      </c>
      <c r="L47" s="8">
        <f>(1+(COS(2*F47)^2))/((SIN(F47))^2*COS(F47))</f>
        <v>22.259125704684223</v>
      </c>
      <c r="M47" s="8">
        <f>I47*K47*L47</f>
        <v>5904.3488406211545</v>
      </c>
      <c r="N47" s="26">
        <f>(M47/$N$15)*100</f>
        <v>30905.376726333496</v>
      </c>
      <c r="O47" s="1">
        <f t="shared" ref="O47:O53" si="21">N47*0.1</f>
        <v>3090.5376726333498</v>
      </c>
      <c r="P47" s="4"/>
      <c r="Q47" s="17">
        <f t="shared" ref="Q47:Q53" si="22">(O47/$Q$41)*100</f>
        <v>5.4555427745399648E-2</v>
      </c>
    </row>
    <row r="48" spans="1:20" s="2" customFormat="1" ht="22" customHeight="1" x14ac:dyDescent="0.2">
      <c r="A48" s="2">
        <v>2</v>
      </c>
      <c r="B48" s="2">
        <v>2</v>
      </c>
      <c r="C48" s="2">
        <v>0</v>
      </c>
      <c r="D48" s="2">
        <f>A48^2+B48^2+C48^2</f>
        <v>8</v>
      </c>
      <c r="E48" s="8">
        <f t="shared" si="19"/>
        <v>0.3997459340649851</v>
      </c>
      <c r="F48" s="8">
        <f>ASIN(E48)</f>
        <v>0.4112396541691869</v>
      </c>
      <c r="G48" s="8">
        <f>F48*180/PI()</f>
        <v>23.56229655231396</v>
      </c>
      <c r="H48" s="8">
        <f>G48*2</f>
        <v>47.12459310462792</v>
      </c>
      <c r="I48" s="8">
        <v>114.709</v>
      </c>
      <c r="J48" s="8">
        <f t="shared" si="20"/>
        <v>13158.154681</v>
      </c>
      <c r="K48" s="2">
        <v>12</v>
      </c>
      <c r="L48" s="8">
        <f>(1+(COS(2*F48)^2))/((SIN(F48))^2*COS(F48))</f>
        <v>9.987804954399742</v>
      </c>
      <c r="M48" s="8">
        <f>I48*K48*L48</f>
        <v>13748.29342217088</v>
      </c>
      <c r="N48" s="26">
        <f>(M48/$N$15)*100</f>
        <v>71963.259459389184</v>
      </c>
      <c r="O48" s="1">
        <f t="shared" si="21"/>
        <v>7196.3259459389192</v>
      </c>
      <c r="P48" s="4"/>
      <c r="Q48" s="17">
        <f t="shared" si="22"/>
        <v>0.12703247193925793</v>
      </c>
    </row>
    <row r="49" spans="1:17" s="2" customFormat="1" ht="22" customHeight="1" x14ac:dyDescent="0.2">
      <c r="A49" s="2">
        <v>3</v>
      </c>
      <c r="B49" s="2">
        <v>1</v>
      </c>
      <c r="C49" s="2">
        <v>1</v>
      </c>
      <c r="D49" s="2">
        <f>A49^2+B49^2+C49^2</f>
        <v>11</v>
      </c>
      <c r="E49" s="8">
        <f t="shared" si="19"/>
        <v>0.46874365726593592</v>
      </c>
      <c r="F49" s="8">
        <f>ASIN(E49)</f>
        <v>0.48786796708034497</v>
      </c>
      <c r="G49" s="8">
        <f t="shared" ref="G49:G53" si="23">F49*180/PI()</f>
        <v>27.952775473331148</v>
      </c>
      <c r="H49" s="8">
        <f t="shared" ref="H49:H53" si="24">G49*2</f>
        <v>55.905550946662295</v>
      </c>
      <c r="I49" s="8">
        <v>77.993600000000001</v>
      </c>
      <c r="J49" s="8">
        <f t="shared" si="20"/>
        <v>6083.0016409600003</v>
      </c>
      <c r="K49" s="2">
        <v>24</v>
      </c>
      <c r="L49" s="8">
        <f>(1+(COS(2*F49)^2))/((SIN(F49))^2*COS(F49))</f>
        <v>6.7713338082858714</v>
      </c>
      <c r="M49" s="8">
        <f t="shared" ref="M49:M53" si="25">I49*K49*L49</f>
        <v>12674.896812238198</v>
      </c>
      <c r="N49" s="26">
        <f>(M49/$N$15)*100</f>
        <v>66344.735299958105</v>
      </c>
      <c r="O49" s="1">
        <f t="shared" si="21"/>
        <v>6634.4735299958111</v>
      </c>
      <c r="P49" s="4"/>
      <c r="Q49" s="17">
        <f t="shared" si="22"/>
        <v>0.1171144246192119</v>
      </c>
    </row>
    <row r="50" spans="1:17" s="2" customFormat="1" ht="22" customHeight="1" x14ac:dyDescent="0.2">
      <c r="A50" s="2">
        <v>2</v>
      </c>
      <c r="B50" s="2">
        <v>2</v>
      </c>
      <c r="C50" s="2">
        <v>2</v>
      </c>
      <c r="D50" s="2">
        <f>A50^2+B50^2+C50^2</f>
        <v>12</v>
      </c>
      <c r="E50" s="8">
        <f t="shared" si="19"/>
        <v>0.4895867826057308</v>
      </c>
      <c r="F50" s="8">
        <f>ASIN(E50)</f>
        <v>0.51161579200621254</v>
      </c>
      <c r="G50" s="8">
        <f t="shared" si="23"/>
        <v>29.313425614198938</v>
      </c>
      <c r="H50" s="8">
        <f t="shared" si="24"/>
        <v>58.626851228397875</v>
      </c>
      <c r="I50" s="8">
        <v>34.175699999999999</v>
      </c>
      <c r="J50" s="8">
        <f t="shared" si="20"/>
        <v>1167.9784704899998</v>
      </c>
      <c r="K50" s="2">
        <v>8</v>
      </c>
      <c r="L50" s="8">
        <f>(1+(COS(2*F50)^2))/((SIN(F50))^2*COS(F50))</f>
        <v>6.0814066766880064</v>
      </c>
      <c r="M50" s="8">
        <f t="shared" si="25"/>
        <v>1662.6906412838903</v>
      </c>
      <c r="N50" s="26">
        <f>(M50/$N$15)*100</f>
        <v>8703.0902196526877</v>
      </c>
      <c r="O50" s="1">
        <f t="shared" si="21"/>
        <v>870.30902196526881</v>
      </c>
      <c r="P50" s="4"/>
      <c r="Q50" s="17">
        <f t="shared" si="22"/>
        <v>1.5363048761524846E-2</v>
      </c>
    </row>
    <row r="51" spans="1:17" s="2" customFormat="1" ht="22" customHeight="1" x14ac:dyDescent="0.2">
      <c r="A51" s="2">
        <v>4</v>
      </c>
      <c r="B51" s="2">
        <v>0</v>
      </c>
      <c r="C51" s="2">
        <v>0</v>
      </c>
      <c r="D51" s="2">
        <f>A51^2+B51^2+C51^2</f>
        <v>16</v>
      </c>
      <c r="E51" s="8">
        <f t="shared" si="19"/>
        <v>0.56532612145820293</v>
      </c>
      <c r="F51" s="8">
        <f>ASIN(E51)</f>
        <v>0.60082856228053072</v>
      </c>
      <c r="G51" s="8">
        <f t="shared" si="23"/>
        <v>34.424940829587541</v>
      </c>
      <c r="H51" s="8">
        <f t="shared" si="24"/>
        <v>68.849881659175082</v>
      </c>
      <c r="I51" s="8">
        <v>88.9499</v>
      </c>
      <c r="J51" s="8">
        <f t="shared" si="20"/>
        <v>7912.08471001</v>
      </c>
      <c r="K51" s="2">
        <v>6</v>
      </c>
      <c r="L51" s="8">
        <f>(1+(COS(2*F51)^2))/((SIN(F51))^2*COS(F51))</f>
        <v>4.2871390467918209</v>
      </c>
      <c r="M51" s="8">
        <f t="shared" si="25"/>
        <v>2288.0435369893667</v>
      </c>
      <c r="N51" s="26">
        <f>(M51/$N$15)*100</f>
        <v>11976.400681208694</v>
      </c>
      <c r="O51" s="1">
        <f t="shared" si="21"/>
        <v>1197.6400681208695</v>
      </c>
      <c r="P51" s="4"/>
      <c r="Q51" s="17">
        <f t="shared" si="22"/>
        <v>2.1141229495413773E-2</v>
      </c>
    </row>
    <row r="52" spans="1:17" s="2" customFormat="1" ht="22" customHeight="1" x14ac:dyDescent="0.2">
      <c r="A52" s="2">
        <v>3</v>
      </c>
      <c r="B52" s="2">
        <v>3</v>
      </c>
      <c r="C52" s="2">
        <v>1</v>
      </c>
      <c r="D52" s="2">
        <f>A52^2+B52^2+C52^2</f>
        <v>19</v>
      </c>
      <c r="E52" s="8">
        <f t="shared" si="19"/>
        <v>0.61604985839502679</v>
      </c>
      <c r="F52" s="8">
        <f>ASIN(E52)</f>
        <v>0.66371807589725595</v>
      </c>
      <c r="G52" s="8">
        <f t="shared" si="23"/>
        <v>38.028244535456416</v>
      </c>
      <c r="H52" s="8">
        <f t="shared" si="24"/>
        <v>76.056489070912832</v>
      </c>
      <c r="I52" s="8">
        <v>61.514699999999998</v>
      </c>
      <c r="J52" s="8">
        <f t="shared" si="20"/>
        <v>3784.0583160899996</v>
      </c>
      <c r="K52" s="2">
        <v>24</v>
      </c>
      <c r="L52" s="8">
        <f>(1+(COS(2*F52)^2))/((SIN(F52))^2*COS(F52))</f>
        <v>3.5392847302609249</v>
      </c>
      <c r="M52" s="8">
        <f t="shared" si="25"/>
        <v>5225.2329215179607</v>
      </c>
      <c r="N52" s="26">
        <f>(M52/$N$15)*100</f>
        <v>27350.652253359032</v>
      </c>
      <c r="O52" s="1">
        <f t="shared" si="21"/>
        <v>2735.0652253359035</v>
      </c>
      <c r="P52" s="4"/>
      <c r="Q52" s="17">
        <f t="shared" si="22"/>
        <v>4.8280483555027724E-2</v>
      </c>
    </row>
    <row r="53" spans="1:17" s="2" customFormat="1" ht="22" customHeight="1" x14ac:dyDescent="0.2">
      <c r="A53" s="2">
        <v>4</v>
      </c>
      <c r="B53" s="2">
        <v>2</v>
      </c>
      <c r="C53" s="2">
        <v>0</v>
      </c>
      <c r="D53" s="2">
        <f>A53^2+B53^2+C53^2</f>
        <v>20</v>
      </c>
      <c r="E53" s="8">
        <f t="shared" si="19"/>
        <v>0.63205381851842213</v>
      </c>
      <c r="F53" s="8">
        <f>ASIN(E53)</f>
        <v>0.6842007028153414</v>
      </c>
      <c r="G53" s="8">
        <f t="shared" si="23"/>
        <v>39.201812611203763</v>
      </c>
      <c r="H53" s="8">
        <f t="shared" si="24"/>
        <v>78.403625222407527</v>
      </c>
      <c r="I53" s="8">
        <v>25.1905</v>
      </c>
      <c r="J53" s="8">
        <f t="shared" si="20"/>
        <v>634.56129024999996</v>
      </c>
      <c r="K53" s="2">
        <v>24</v>
      </c>
      <c r="L53" s="8">
        <f>(1+(COS(2*F53)^2))/((SIN(F53))^2*COS(F53))</f>
        <v>3.3607478472567043</v>
      </c>
      <c r="M53" s="8">
        <f t="shared" si="25"/>
        <v>2031.8140475116802</v>
      </c>
      <c r="N53" s="26">
        <f>(M53/$N$15)*100</f>
        <v>10635.208093429459</v>
      </c>
      <c r="O53" s="1">
        <f t="shared" si="21"/>
        <v>1063.520809342946</v>
      </c>
      <c r="P53" s="4"/>
      <c r="Q53" s="17">
        <f t="shared" si="22"/>
        <v>1.8773701800696808E-2</v>
      </c>
    </row>
    <row r="54" spans="1:17" s="2" customFormat="1" ht="22" customHeight="1" x14ac:dyDescent="0.2">
      <c r="J54" s="8"/>
      <c r="K54" s="8"/>
      <c r="P54" s="4"/>
    </row>
    <row r="55" spans="1:17" s="2" customFormat="1" ht="22" customHeight="1" x14ac:dyDescent="0.2">
      <c r="J55" s="8"/>
      <c r="K55" s="8"/>
      <c r="L55" s="1"/>
      <c r="M55" s="8"/>
      <c r="P55" s="4"/>
    </row>
    <row r="56" spans="1:17" ht="22" customHeight="1" x14ac:dyDescent="0.2"/>
    <row r="57" spans="1:17" ht="22" customHeight="1" x14ac:dyDescent="0.2"/>
    <row r="58" spans="1:17" ht="22" customHeight="1" x14ac:dyDescent="0.2"/>
    <row r="59" spans="1:17" ht="22" customHeight="1" x14ac:dyDescent="0.2"/>
    <row r="60" spans="1:17" ht="22" customHeight="1" x14ac:dyDescent="0.2"/>
    <row r="61" spans="1:17" ht="22" customHeight="1" x14ac:dyDescent="0.2"/>
    <row r="62" spans="1:17" ht="22" customHeight="1" x14ac:dyDescent="0.2"/>
    <row r="63" spans="1:17" ht="22" customHeight="1" x14ac:dyDescent="0.2"/>
    <row r="64" spans="1:17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  <row r="98" ht="22" customHeight="1" x14ac:dyDescent="0.2"/>
    <row r="99" ht="22" customHeight="1" x14ac:dyDescent="0.2"/>
    <row r="100" ht="22" customHeight="1" x14ac:dyDescent="0.2"/>
    <row r="101" ht="22" customHeight="1" x14ac:dyDescent="0.2"/>
    <row r="102" ht="22" customHeight="1" x14ac:dyDescent="0.2"/>
    <row r="103" ht="22" customHeight="1" x14ac:dyDescent="0.2"/>
    <row r="104" ht="22" customHeight="1" x14ac:dyDescent="0.2"/>
    <row r="105" ht="22" customHeight="1" x14ac:dyDescent="0.2"/>
    <row r="106" ht="22" customHeight="1" x14ac:dyDescent="0.2"/>
    <row r="107" ht="22" customHeight="1" x14ac:dyDescent="0.2"/>
    <row r="108" ht="22" customHeight="1" x14ac:dyDescent="0.2"/>
    <row r="109" ht="22" customHeight="1" x14ac:dyDescent="0.2"/>
    <row r="110" ht="22" customHeight="1" x14ac:dyDescent="0.2"/>
    <row r="111" ht="22" customHeight="1" x14ac:dyDescent="0.2"/>
    <row r="112" ht="22" customHeight="1" x14ac:dyDescent="0.2"/>
    <row r="113" ht="22" customHeight="1" x14ac:dyDescent="0.2"/>
    <row r="114" ht="22" customHeight="1" x14ac:dyDescent="0.2"/>
    <row r="115" ht="22" customHeight="1" x14ac:dyDescent="0.2"/>
    <row r="116" ht="22" customHeight="1" x14ac:dyDescent="0.2"/>
    <row r="117" ht="22" customHeight="1" x14ac:dyDescent="0.2"/>
    <row r="118" ht="22" customHeight="1" x14ac:dyDescent="0.2"/>
    <row r="119" ht="22" customHeight="1" x14ac:dyDescent="0.2"/>
    <row r="120" ht="22" customHeight="1" x14ac:dyDescent="0.2"/>
    <row r="121" ht="22" customHeight="1" x14ac:dyDescent="0.2"/>
    <row r="122" ht="22" customHeight="1" x14ac:dyDescent="0.2"/>
    <row r="123" ht="22" customHeight="1" x14ac:dyDescent="0.2"/>
    <row r="124" ht="22" customHeight="1" x14ac:dyDescent="0.2"/>
    <row r="125" ht="22" customHeight="1" x14ac:dyDescent="0.2"/>
    <row r="126" ht="22" customHeight="1" x14ac:dyDescent="0.2"/>
    <row r="127" ht="22" customHeight="1" x14ac:dyDescent="0.2"/>
    <row r="128" ht="22" customHeight="1" x14ac:dyDescent="0.2"/>
    <row r="129" ht="22" customHeight="1" x14ac:dyDescent="0.2"/>
    <row r="130" ht="22" customHeight="1" x14ac:dyDescent="0.2"/>
    <row r="131" ht="22" customHeight="1" x14ac:dyDescent="0.2"/>
    <row r="132" ht="22" customHeight="1" x14ac:dyDescent="0.2"/>
    <row r="133" ht="22" customHeight="1" x14ac:dyDescent="0.2"/>
    <row r="134" ht="22" customHeight="1" x14ac:dyDescent="0.2"/>
    <row r="135" ht="22" customHeight="1" x14ac:dyDescent="0.2"/>
    <row r="136" ht="22" customHeight="1" x14ac:dyDescent="0.2"/>
    <row r="137" ht="22" customHeight="1" x14ac:dyDescent="0.2"/>
    <row r="138" ht="22" customHeight="1" x14ac:dyDescent="0.2"/>
    <row r="139" ht="22" customHeight="1" x14ac:dyDescent="0.2"/>
    <row r="140" ht="22" customHeight="1" x14ac:dyDescent="0.2"/>
    <row r="141" ht="22" customHeight="1" x14ac:dyDescent="0.2"/>
    <row r="142" ht="22" customHeight="1" x14ac:dyDescent="0.2"/>
    <row r="143" ht="22" customHeight="1" x14ac:dyDescent="0.2"/>
    <row r="144" ht="22" customHeight="1" x14ac:dyDescent="0.2"/>
    <row r="145" ht="22" customHeight="1" x14ac:dyDescent="0.2"/>
    <row r="146" ht="22" customHeight="1" x14ac:dyDescent="0.2"/>
    <row r="147" ht="22" customHeight="1" x14ac:dyDescent="0.2"/>
    <row r="148" ht="22" customHeight="1" x14ac:dyDescent="0.2"/>
    <row r="149" ht="22" customHeight="1" x14ac:dyDescent="0.2"/>
    <row r="150" ht="22" customHeight="1" x14ac:dyDescent="0.2"/>
    <row r="151" ht="22" customHeight="1" x14ac:dyDescent="0.2"/>
    <row r="152" ht="22" customHeight="1" x14ac:dyDescent="0.2"/>
    <row r="153" ht="22" customHeight="1" x14ac:dyDescent="0.2"/>
    <row r="154" ht="22" customHeight="1" x14ac:dyDescent="0.2"/>
    <row r="155" ht="22" customHeight="1" x14ac:dyDescent="0.2"/>
    <row r="156" ht="22" customHeight="1" x14ac:dyDescent="0.2"/>
    <row r="157" ht="22" customHeight="1" x14ac:dyDescent="0.2"/>
    <row r="158" ht="22" customHeight="1" x14ac:dyDescent="0.2"/>
    <row r="159" ht="22" customHeight="1" x14ac:dyDescent="0.2"/>
    <row r="160" ht="22" customHeight="1" x14ac:dyDescent="0.2"/>
    <row r="161" ht="22" customHeight="1" x14ac:dyDescent="0.2"/>
    <row r="162" ht="22" customHeight="1" x14ac:dyDescent="0.2"/>
    <row r="163" ht="22" customHeight="1" x14ac:dyDescent="0.2"/>
    <row r="164" ht="22" customHeight="1" x14ac:dyDescent="0.2"/>
    <row r="165" ht="22" customHeight="1" x14ac:dyDescent="0.2"/>
    <row r="166" ht="22" customHeight="1" x14ac:dyDescent="0.2"/>
    <row r="167" ht="22" customHeight="1" x14ac:dyDescent="0.2"/>
    <row r="168" ht="22" customHeight="1" x14ac:dyDescent="0.2"/>
    <row r="169" ht="22" customHeight="1" x14ac:dyDescent="0.2"/>
    <row r="170" ht="22" customHeight="1" x14ac:dyDescent="0.2"/>
    <row r="171" ht="22" customHeight="1" x14ac:dyDescent="0.2"/>
    <row r="172" ht="22" customHeight="1" x14ac:dyDescent="0.2"/>
    <row r="173" ht="22" customHeight="1" x14ac:dyDescent="0.2"/>
    <row r="174" ht="22" customHeight="1" x14ac:dyDescent="0.2"/>
    <row r="175" ht="22" customHeight="1" x14ac:dyDescent="0.2"/>
    <row r="176" ht="22" customHeight="1" x14ac:dyDescent="0.2"/>
    <row r="177" ht="22" customHeight="1" x14ac:dyDescent="0.2"/>
    <row r="178" ht="22" customHeight="1" x14ac:dyDescent="0.2"/>
    <row r="179" ht="22" customHeight="1" x14ac:dyDescent="0.2"/>
    <row r="180" ht="22" customHeight="1" x14ac:dyDescent="0.2"/>
    <row r="181" ht="22" customHeight="1" x14ac:dyDescent="0.2"/>
    <row r="182" ht="22" customHeight="1" x14ac:dyDescent="0.2"/>
    <row r="183" ht="22" customHeight="1" x14ac:dyDescent="0.2"/>
    <row r="184" ht="22" customHeight="1" x14ac:dyDescent="0.2"/>
    <row r="185" ht="22" customHeight="1" x14ac:dyDescent="0.2"/>
    <row r="186" ht="22" customHeight="1" x14ac:dyDescent="0.2"/>
    <row r="187" ht="22" customHeight="1" x14ac:dyDescent="0.2"/>
    <row r="188" ht="22" customHeight="1" x14ac:dyDescent="0.2"/>
    <row r="189" ht="22" customHeight="1" x14ac:dyDescent="0.2"/>
    <row r="190" ht="22" customHeight="1" x14ac:dyDescent="0.2"/>
    <row r="191" ht="22" customHeight="1" x14ac:dyDescent="0.2"/>
    <row r="192" ht="22" customHeight="1" x14ac:dyDescent="0.2"/>
    <row r="193" ht="22" customHeight="1" x14ac:dyDescent="0.2"/>
    <row r="194" ht="22" customHeight="1" x14ac:dyDescent="0.2"/>
    <row r="195" ht="22" customHeight="1" x14ac:dyDescent="0.2"/>
    <row r="196" ht="22" customHeight="1" x14ac:dyDescent="0.2"/>
    <row r="197" ht="22" customHeight="1" x14ac:dyDescent="0.2"/>
    <row r="198" ht="22" customHeight="1" x14ac:dyDescent="0.2"/>
    <row r="199" ht="22" customHeight="1" x14ac:dyDescent="0.2"/>
    <row r="200" ht="22" customHeight="1" x14ac:dyDescent="0.2"/>
    <row r="201" ht="22" customHeight="1" x14ac:dyDescent="0.2"/>
    <row r="202" ht="22" customHeight="1" x14ac:dyDescent="0.2"/>
    <row r="203" ht="22" customHeight="1" x14ac:dyDescent="0.2"/>
    <row r="204" ht="22" customHeight="1" x14ac:dyDescent="0.2"/>
    <row r="205" ht="22" customHeight="1" x14ac:dyDescent="0.2"/>
    <row r="206" ht="22" customHeight="1" x14ac:dyDescent="0.2"/>
  </sheetData>
  <phoneticPr fontId="1"/>
  <pageMargins left="0.75" right="0.75" top="1" bottom="1" header="0.5" footer="0.5"/>
  <pageSetup paperSize="3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Diffraction Pattern</vt:lpstr>
    </vt:vector>
  </TitlesOfParts>
  <Company>University of Nevada, Reno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A. Graeve</dc:creator>
  <cp:lastModifiedBy>Olivia Graeve</cp:lastModifiedBy>
  <cp:lastPrinted>2021-11-16T18:31:41Z</cp:lastPrinted>
  <dcterms:created xsi:type="dcterms:W3CDTF">2006-10-18T03:37:12Z</dcterms:created>
  <dcterms:modified xsi:type="dcterms:W3CDTF">2021-11-17T02:41:29Z</dcterms:modified>
</cp:coreProperties>
</file>