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oagraeve/Desktop/"/>
    </mc:Choice>
  </mc:AlternateContent>
  <xr:revisionPtr revIDLastSave="0" documentId="8_{374E2512-83CD-BB45-9740-31B6DB481D39}" xr6:coauthVersionLast="47" xr6:coauthVersionMax="47" xr10:uidLastSave="{00000000-0000-0000-0000-000000000000}"/>
  <bookViews>
    <workbookView xWindow="0" yWindow="680" windowWidth="28800" windowHeight="16420" tabRatio="222" xr2:uid="{00000000-000D-0000-FFFF-FFFF00000000}"/>
  </bookViews>
  <sheets>
    <sheet name="Data" sheetId="1" r:id="rId1"/>
    <sheet name="Cha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E7" i="1"/>
  <c r="F7" i="1"/>
  <c r="G7" i="1" s="1"/>
  <c r="E8" i="1"/>
  <c r="F8" i="1"/>
  <c r="G8" i="1" s="1"/>
  <c r="E9" i="1"/>
  <c r="F9" i="1"/>
  <c r="G9" i="1" s="1"/>
  <c r="E10" i="1"/>
  <c r="F10" i="1"/>
  <c r="G10" i="1" s="1"/>
  <c r="E11" i="1"/>
  <c r="F11" i="1"/>
  <c r="G11" i="1" s="1"/>
  <c r="E6" i="1"/>
  <c r="F6" i="1"/>
  <c r="G6" i="1" s="1"/>
  <c r="H9" i="1" l="1"/>
  <c r="K9" i="1"/>
  <c r="H8" i="1"/>
  <c r="K8" i="1"/>
  <c r="K10" i="1"/>
  <c r="H10" i="1"/>
  <c r="H7" i="1"/>
  <c r="K7" i="1"/>
  <c r="K6" i="1"/>
  <c r="H6" i="1"/>
  <c r="K11" i="1"/>
  <c r="H11" i="1"/>
  <c r="M10" i="1" l="1"/>
  <c r="L10" i="1"/>
  <c r="L7" i="1"/>
  <c r="M7" i="1"/>
  <c r="N7" i="1" s="1"/>
  <c r="O7" i="1" s="1"/>
  <c r="R7" i="1" s="1"/>
  <c r="I10" i="1"/>
  <c r="J10" i="1" s="1"/>
  <c r="A22" i="1" s="1"/>
  <c r="Q10" i="1"/>
  <c r="Q11" i="1"/>
  <c r="I11" i="1"/>
  <c r="J11" i="1" s="1"/>
  <c r="A23" i="1" s="1"/>
  <c r="M8" i="1"/>
  <c r="L8" i="1"/>
  <c r="I7" i="1"/>
  <c r="J7" i="1" s="1"/>
  <c r="A19" i="1" s="1"/>
  <c r="Q7" i="1"/>
  <c r="L11" i="1"/>
  <c r="M11" i="1"/>
  <c r="N11" i="1" s="1"/>
  <c r="O11" i="1" s="1"/>
  <c r="Q8" i="1"/>
  <c r="I8" i="1"/>
  <c r="J8" i="1" s="1"/>
  <c r="A20" i="1" s="1"/>
  <c r="I6" i="1"/>
  <c r="A18" i="1" s="1"/>
  <c r="Q6" i="1"/>
  <c r="M9" i="1"/>
  <c r="L9" i="1"/>
  <c r="M6" i="1"/>
  <c r="L6" i="1"/>
  <c r="Q9" i="1"/>
  <c r="I9" i="1"/>
  <c r="J9" i="1" s="1"/>
  <c r="A21" i="1" s="1"/>
  <c r="R11" i="1" l="1"/>
  <c r="N9" i="1"/>
  <c r="O9" i="1" s="1"/>
  <c r="R9" i="1" s="1"/>
  <c r="N6" i="1"/>
  <c r="O6" i="1" s="1"/>
  <c r="R6" i="1" s="1"/>
  <c r="N8" i="1"/>
  <c r="O8" i="1" s="1"/>
  <c r="R8" i="1" s="1"/>
  <c r="N10" i="1"/>
  <c r="O10" i="1" s="1"/>
  <c r="R10" i="1" s="1"/>
  <c r="R13" i="1" l="1"/>
  <c r="D19" i="1" s="1"/>
  <c r="D18" i="1"/>
  <c r="D23" i="1"/>
  <c r="D20" i="1" l="1"/>
  <c r="D22" i="1"/>
  <c r="D21" i="1"/>
</calcChain>
</file>

<file path=xl/sharedStrings.xml><?xml version="1.0" encoding="utf-8"?>
<sst xmlns="http://schemas.openxmlformats.org/spreadsheetml/2006/main" count="26" uniqueCount="24">
  <si>
    <t>nm</t>
  </si>
  <si>
    <t>Line</t>
  </si>
  <si>
    <t>p</t>
  </si>
  <si>
    <t>Intensity</t>
  </si>
  <si>
    <t>Normalized Intensity</t>
  </si>
  <si>
    <t>h</t>
  </si>
  <si>
    <t>k</t>
  </si>
  <si>
    <t>l</t>
  </si>
  <si>
    <r>
      <t>Cu K</t>
    </r>
    <r>
      <rPr>
        <sz val="10"/>
        <rFont val="Symbol"/>
        <charset val="2"/>
      </rPr>
      <t>a</t>
    </r>
    <r>
      <rPr>
        <sz val="10"/>
        <rFont val="Verdana"/>
        <family val="2"/>
      </rPr>
      <t xml:space="preserve"> radiation =</t>
    </r>
  </si>
  <si>
    <r>
      <t>q</t>
    </r>
    <r>
      <rPr>
        <sz val="12"/>
        <rFont val="Verdana"/>
        <family val="2"/>
      </rPr>
      <t xml:space="preserve"> (rad)</t>
    </r>
  </si>
  <si>
    <r>
      <t>q</t>
    </r>
    <r>
      <rPr>
        <sz val="12"/>
        <rFont val="Verdana"/>
        <family val="2"/>
      </rPr>
      <t xml:space="preserve"> (deg)</t>
    </r>
  </si>
  <si>
    <r>
      <t>sin</t>
    </r>
    <r>
      <rPr>
        <sz val="12"/>
        <rFont val="Symbol"/>
        <charset val="2"/>
      </rPr>
      <t>q</t>
    </r>
    <r>
      <rPr>
        <sz val="12"/>
        <rFont val="Verdana"/>
        <family val="2"/>
      </rPr>
      <t>/</t>
    </r>
    <r>
      <rPr>
        <sz val="12"/>
        <rFont val="Symbol"/>
        <charset val="2"/>
      </rPr>
      <t>l</t>
    </r>
    <r>
      <rPr>
        <sz val="12"/>
        <rFont val="Verdana"/>
        <family val="2"/>
      </rPr>
      <t xml:space="preserve"> (A</t>
    </r>
    <r>
      <rPr>
        <vertAlign val="superscript"/>
        <sz val="12"/>
        <rFont val="Verdana"/>
        <family val="2"/>
      </rPr>
      <t>-1</t>
    </r>
    <r>
      <rPr>
        <sz val="12"/>
        <rFont val="Verdana"/>
        <family val="2"/>
      </rPr>
      <t>)</t>
    </r>
  </si>
  <si>
    <r>
      <t>F</t>
    </r>
    <r>
      <rPr>
        <vertAlign val="superscript"/>
        <sz val="12"/>
        <rFont val="Verdana"/>
        <family val="2"/>
      </rPr>
      <t>2</t>
    </r>
  </si>
  <si>
    <r>
      <t>(1 + cos</t>
    </r>
    <r>
      <rPr>
        <vertAlign val="superscript"/>
        <sz val="12"/>
        <rFont val="Verdana"/>
        <family val="2"/>
      </rPr>
      <t>2</t>
    </r>
    <r>
      <rPr>
        <sz val="12"/>
        <rFont val="Verdana"/>
        <family val="2"/>
      </rPr>
      <t>2</t>
    </r>
    <r>
      <rPr>
        <sz val="12"/>
        <rFont val="Symbol"/>
        <charset val="2"/>
      </rPr>
      <t>q</t>
    </r>
    <r>
      <rPr>
        <sz val="12"/>
        <rFont val="Verdana"/>
        <family val="2"/>
      </rPr>
      <t>)/(sin</t>
    </r>
    <r>
      <rPr>
        <vertAlign val="superscript"/>
        <sz val="12"/>
        <rFont val="Verdana"/>
        <family val="2"/>
      </rPr>
      <t>2</t>
    </r>
    <r>
      <rPr>
        <sz val="12"/>
        <rFont val="Symbol"/>
        <charset val="2"/>
      </rPr>
      <t>q</t>
    </r>
    <r>
      <rPr>
        <sz val="12"/>
        <rFont val="Verdana"/>
        <family val="2"/>
      </rPr>
      <t xml:space="preserve"> cos</t>
    </r>
    <r>
      <rPr>
        <sz val="12"/>
        <rFont val="Symbol"/>
        <charset val="2"/>
      </rPr>
      <t>q</t>
    </r>
    <r>
      <rPr>
        <sz val="12"/>
        <rFont val="Verdana"/>
        <family val="2"/>
      </rPr>
      <t>)</t>
    </r>
  </si>
  <si>
    <t>Lattice parameter =</t>
  </si>
  <si>
    <r>
      <t>2</t>
    </r>
    <r>
      <rPr>
        <sz val="12"/>
        <rFont val="Symbol"/>
        <charset val="2"/>
      </rPr>
      <t>q</t>
    </r>
    <r>
      <rPr>
        <sz val="12"/>
        <rFont val="Verdana"/>
        <family val="2"/>
      </rPr>
      <t xml:space="preserve"> (deg)</t>
    </r>
  </si>
  <si>
    <r>
      <t>h</t>
    </r>
    <r>
      <rPr>
        <vertAlign val="superscript"/>
        <sz val="12"/>
        <rFont val="Verdana"/>
        <family val="2"/>
      </rPr>
      <t>2</t>
    </r>
    <r>
      <rPr>
        <sz val="12"/>
        <rFont val="Verdana"/>
        <family val="2"/>
      </rPr>
      <t xml:space="preserve"> + </t>
    </r>
    <r>
      <rPr>
        <i/>
        <sz val="12"/>
        <rFont val="Verdana"/>
        <family val="2"/>
      </rPr>
      <t>k</t>
    </r>
    <r>
      <rPr>
        <vertAlign val="superscript"/>
        <sz val="12"/>
        <rFont val="Verdana"/>
        <family val="2"/>
      </rPr>
      <t>2</t>
    </r>
    <r>
      <rPr>
        <sz val="12"/>
        <rFont val="Verdana"/>
        <family val="2"/>
      </rPr>
      <t xml:space="preserve"> + </t>
    </r>
    <r>
      <rPr>
        <i/>
        <sz val="12"/>
        <rFont val="Verdana"/>
        <family val="2"/>
      </rPr>
      <t>l</t>
    </r>
    <r>
      <rPr>
        <vertAlign val="superscript"/>
        <sz val="12"/>
        <rFont val="Verdana"/>
        <family val="2"/>
      </rPr>
      <t>2</t>
    </r>
  </si>
  <si>
    <r>
      <t xml:space="preserve">sin </t>
    </r>
    <r>
      <rPr>
        <sz val="12"/>
        <rFont val="Symbol"/>
        <charset val="2"/>
      </rPr>
      <t>q</t>
    </r>
  </si>
  <si>
    <t>d</t>
  </si>
  <si>
    <r>
      <t>f</t>
    </r>
    <r>
      <rPr>
        <vertAlign val="subscript"/>
        <sz val="12"/>
        <rFont val="Verdana"/>
        <family val="2"/>
      </rPr>
      <t>Al</t>
    </r>
  </si>
  <si>
    <t>Maximum Intensity =</t>
  </si>
  <si>
    <r>
      <t>Theoretical X-Ray Diffraction Pattern for Al</t>
    </r>
    <r>
      <rPr>
        <vertAlign val="subscript"/>
        <sz val="14"/>
        <rFont val="Verdana"/>
        <family val="2"/>
      </rPr>
      <t>3</t>
    </r>
    <r>
      <rPr>
        <sz val="14"/>
        <rFont val="Verdana"/>
        <family val="2"/>
      </rPr>
      <t>Ti</t>
    </r>
  </si>
  <si>
    <r>
      <t>f</t>
    </r>
    <r>
      <rPr>
        <vertAlign val="subscript"/>
        <sz val="12"/>
        <rFont val="Verdana"/>
        <family val="2"/>
      </rPr>
      <t>Ti</t>
    </r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</si>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</sst>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0"/>
      <name val="Symbol"/>
      <charset val="2"/>
    </font>
    <font>
      <sz val="12"/>
      <name val="Verdana"/>
      <family val="2"/>
    </font>
    <font>
      <i/>
      <sz val="12"/>
      <name val="Verdana"/>
      <family val="2"/>
    </font>
    <font>
      <vertAlign val="superscript"/>
      <sz val="12"/>
      <name val="Verdana"/>
      <family val="2"/>
    </font>
    <font>
      <vertAlign val="subscript"/>
      <sz val="12"/>
      <name val="Verdana"/>
      <family val="2"/>
    </font>
    <font>
      <sz val="12"/>
      <name val="Symbol"/>
      <charset val="2"/>
    </font>
    <font>
      <vertAlign val="subscript"/>
      <sz val="14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0237085748899"/>
          <c:y val="0.29566340571064997"/>
          <c:w val="0.54670473883072301"/>
          <c:h val="0.34511842837827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000080"/>
              </a:solidFill>
              <a:ln w="12700">
                <a:solidFill>
                  <a:srgbClr val="002060"/>
                </a:solidFill>
                <a:prstDash val="solid"/>
              </a:ln>
            </c:spPr>
          </c:marker>
          <c:xVal>
            <c:numRef>
              <c:f>Data!$A$18:$A$23</c:f>
              <c:numCache>
                <c:formatCode>0.0000</c:formatCode>
                <c:ptCount val="6"/>
                <c:pt idx="0">
                  <c:v>22.342067600222279</c:v>
                </c:pt>
                <c:pt idx="1">
                  <c:v>31.80336634335352</c:v>
                </c:pt>
                <c:pt idx="2">
                  <c:v>39.213767575287505</c:v>
                </c:pt>
                <c:pt idx="3">
                  <c:v>45.595178492537144</c:v>
                </c:pt>
                <c:pt idx="4">
                  <c:v>51.343179515563911</c:v>
                </c:pt>
                <c:pt idx="5">
                  <c:v>56.661439895327014</c:v>
                </c:pt>
              </c:numCache>
            </c:numRef>
          </c:xVal>
          <c:yVal>
            <c:numRef>
              <c:f>Data!$D$18:$D$23</c:f>
              <c:numCache>
                <c:formatCode>General</c:formatCode>
                <c:ptCount val="6"/>
                <c:pt idx="0">
                  <c:v>8.7566705243135345</c:v>
                </c:pt>
                <c:pt idx="1">
                  <c:v>6.940282216013947</c:v>
                </c:pt>
                <c:pt idx="2">
                  <c:v>100</c:v>
                </c:pt>
                <c:pt idx="3">
                  <c:v>47.572141933073155</c:v>
                </c:pt>
                <c:pt idx="4">
                  <c:v>2.8877475530302408</c:v>
                </c:pt>
                <c:pt idx="5">
                  <c:v>1.9958077180308711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D7-6540-A2B1-92B5EDDE6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0910856"/>
        <c:axId val="2141117224"/>
      </c:scatterChart>
      <c:valAx>
        <c:axId val="2140910856"/>
        <c:scaling>
          <c:orientation val="minMax"/>
          <c:max val="6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Helvetica Neue" panose="02000503000000020004" pitchFamily="2" charset="0"/>
                    <a:cs typeface="Arial" panose="020B0604020202020204" pitchFamily="34" charset="0"/>
                  </a:rPr>
                  <a:t>2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Symbol" charset="2"/>
                    <a:ea typeface="Verdana" pitchFamily="2" charset="0"/>
                    <a:cs typeface="Verdana" pitchFamily="2" charset="0"/>
                  </a:rPr>
                  <a:t>q</a:t>
                </a:r>
                <a:endParaRPr lang="en-US" sz="1000" b="0" i="0" u="none" strike="noStrike" baseline="0">
                  <a:solidFill>
                    <a:srgbClr val="000000"/>
                  </a:solidFill>
                  <a:latin typeface="Symbol" charset="2"/>
                </a:endParaRPr>
              </a:p>
            </c:rich>
          </c:tx>
          <c:layout>
            <c:manualLayout>
              <c:xMode val="edge"/>
              <c:yMode val="edge"/>
              <c:x val="0.50751002278561297"/>
              <c:y val="0.683531217688697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Helvetica Neue"/>
                <a:cs typeface="Arial" panose="020B0604020202020204" pitchFamily="34" charset="0"/>
              </a:defRPr>
            </a:pPr>
            <a:endParaRPr lang="en-US"/>
          </a:p>
        </c:txPr>
        <c:crossAx val="2141117224"/>
        <c:crosses val="autoZero"/>
        <c:crossBetween val="midCat"/>
      </c:valAx>
      <c:valAx>
        <c:axId val="214111722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Helvetica Neue"/>
                    <a:cs typeface="Arial" panose="020B0604020202020204" pitchFamily="34" charset="0"/>
                  </a:defRPr>
                </a:pPr>
                <a:r>
                  <a:rPr lang="en-US" sz="1000" b="0" i="0">
                    <a:latin typeface="Arial" panose="020B0604020202020204" pitchFamily="34" charset="0"/>
                    <a:cs typeface="Arial" panose="020B0604020202020204" pitchFamily="34" charset="0"/>
                  </a:rPr>
                  <a:t>Relative Intensity</a:t>
                </a:r>
              </a:p>
            </c:rich>
          </c:tx>
          <c:layout>
            <c:manualLayout>
              <c:xMode val="edge"/>
              <c:yMode val="edge"/>
              <c:x val="0.178846182688702"/>
              <c:y val="0.380882048834804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Helvetica Neue"/>
                <a:cs typeface="Arial" panose="020B0604020202020204" pitchFamily="34" charset="0"/>
              </a:defRPr>
            </a:pPr>
            <a:endParaRPr lang="en-US"/>
          </a:p>
        </c:txPr>
        <c:crossAx val="2140910856"/>
        <c:crosses val="autoZero"/>
        <c:crossBetween val="midCat"/>
      </c:valAx>
      <c:spPr>
        <a:noFill/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9" workbookViewId="0" zoomToFit="1"/>
  </sheetViews>
  <pageMargins left="0.7" right="0.7" top="0.75" bottom="0.75" header="0.3" footer="0.3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210" cy="628596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EE9060-F64A-8A46-A936-E30DF9277E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C1" zoomScale="125" zoomScaleNormal="125" zoomScalePageLayoutView="125" workbookViewId="0">
      <selection activeCell="Q18" sqref="Q18"/>
    </sheetView>
  </sheetViews>
  <sheetFormatPr baseColWidth="10" defaultRowHeight="13" x14ac:dyDescent="0.15"/>
  <cols>
    <col min="1" max="1" width="9.5" customWidth="1"/>
    <col min="2" max="2" width="7.33203125" customWidth="1"/>
    <col min="3" max="3" width="7.6640625" customWidth="1"/>
    <col min="4" max="4" width="7.1640625" customWidth="1"/>
    <col min="5" max="5" width="16.5" customWidth="1"/>
    <col min="6" max="6" width="11.83203125" customWidth="1"/>
    <col min="7" max="7" width="10.33203125" customWidth="1"/>
    <col min="8" max="8" width="9.6640625" customWidth="1"/>
    <col min="9" max="9" width="10.5" customWidth="1"/>
    <col min="10" max="10" width="11" customWidth="1"/>
    <col min="11" max="11" width="13.6640625" customWidth="1"/>
    <col min="12" max="14" width="10.33203125" customWidth="1"/>
    <col min="15" max="15" width="12.33203125" customWidth="1"/>
    <col min="16" max="16" width="6.6640625" customWidth="1"/>
    <col min="17" max="17" width="27.33203125" customWidth="1"/>
    <col min="18" max="18" width="14.83203125" customWidth="1"/>
    <col min="19" max="19" width="20.83203125" customWidth="1"/>
  </cols>
  <sheetData>
    <row r="1" spans="1:19" ht="20" x14ac:dyDescent="0.25">
      <c r="A1" s="2" t="s">
        <v>21</v>
      </c>
    </row>
    <row r="2" spans="1:19" x14ac:dyDescent="0.15">
      <c r="A2" s="3" t="s">
        <v>8</v>
      </c>
      <c r="C2">
        <v>0.15406</v>
      </c>
      <c r="D2" t="s">
        <v>0</v>
      </c>
    </row>
    <row r="3" spans="1:19" x14ac:dyDescent="0.15">
      <c r="A3" t="s">
        <v>14</v>
      </c>
      <c r="C3">
        <v>0.39759800000000001</v>
      </c>
      <c r="D3" t="s">
        <v>0</v>
      </c>
    </row>
    <row r="4" spans="1:19" x14ac:dyDescent="0.15">
      <c r="A4" s="1"/>
    </row>
    <row r="5" spans="1:19" ht="35" customHeight="1" x14ac:dyDescent="0.25">
      <c r="A5" s="10" t="s">
        <v>1</v>
      </c>
      <c r="B5" s="6" t="s">
        <v>5</v>
      </c>
      <c r="C5" s="6" t="s">
        <v>6</v>
      </c>
      <c r="D5" s="6" t="s">
        <v>7</v>
      </c>
      <c r="E5" s="6" t="s">
        <v>16</v>
      </c>
      <c r="F5" s="6" t="s">
        <v>18</v>
      </c>
      <c r="G5" s="5" t="s">
        <v>17</v>
      </c>
      <c r="H5" s="7" t="s">
        <v>9</v>
      </c>
      <c r="I5" s="7" t="s">
        <v>10</v>
      </c>
      <c r="J5" s="5" t="s">
        <v>15</v>
      </c>
      <c r="K5" s="5" t="s">
        <v>11</v>
      </c>
      <c r="L5" s="6" t="s">
        <v>19</v>
      </c>
      <c r="M5" s="6" t="s">
        <v>22</v>
      </c>
      <c r="N5" s="6" t="s">
        <v>23</v>
      </c>
      <c r="O5" s="6" t="s">
        <v>12</v>
      </c>
      <c r="P5" s="6" t="s">
        <v>2</v>
      </c>
      <c r="Q5" s="5" t="s">
        <v>13</v>
      </c>
      <c r="R5" s="5" t="s">
        <v>3</v>
      </c>
    </row>
    <row r="6" spans="1:19" x14ac:dyDescent="0.15">
      <c r="A6" s="11">
        <v>1</v>
      </c>
      <c r="B6">
        <v>1</v>
      </c>
      <c r="C6">
        <v>0</v>
      </c>
      <c r="D6">
        <v>0</v>
      </c>
      <c r="E6">
        <f t="shared" ref="E6:E11" si="0">B6^2+C6^2+D6^2</f>
        <v>1</v>
      </c>
      <c r="F6" s="12">
        <f t="shared" ref="F6:F11" si="1">$C$3/SQRT(E6)</f>
        <v>0.39759800000000001</v>
      </c>
      <c r="G6" s="4">
        <f t="shared" ref="G6:G11" si="2">$C$2/(2*F6)</f>
        <v>0.19373839908651452</v>
      </c>
      <c r="H6" s="4">
        <f t="shared" ref="H6:H11" si="3">ASIN(G6)</f>
        <v>0.19497132066351347</v>
      </c>
      <c r="I6" s="4">
        <f t="shared" ref="I6:I11" si="4">H6*180/PI()</f>
        <v>11.17103380011114</v>
      </c>
      <c r="J6" s="4">
        <f t="shared" ref="J6:J11" si="5">I6*2</f>
        <v>22.342067600222279</v>
      </c>
      <c r="K6" s="4">
        <f t="shared" ref="K6:K11" si="6">G6/($C$2*10)</f>
        <v>0.1257551597342039</v>
      </c>
      <c r="L6" s="4">
        <f t="shared" ref="L6:L11" si="7">13-41.78214*K6^2*(2.276*EXP(-72.322*K6^2)+2.428*EXP(-19.773*K6^2)+0.858*EXP(-3.08*K6^2)+0.317*EXP(-0.408*K6^2))</f>
        <v>10.599213074255344</v>
      </c>
      <c r="M6" s="4">
        <f>22-41.78214*K6^2*(3.565*EXP(-81.892*K6^2)+2.818*EXP(-19.049*K6^2)+1.893*EXP(-3.59*K6^2)+0.483*EXP(-0.386*K6^2))</f>
        <v>18.478172360884891</v>
      </c>
      <c r="N6" s="4">
        <f>M6-L6</f>
        <v>7.8789592866295468</v>
      </c>
      <c r="O6" s="4">
        <f>N6^2</f>
        <v>62.077999440365979</v>
      </c>
      <c r="P6">
        <v>6</v>
      </c>
      <c r="Q6" s="4">
        <f t="shared" ref="Q6:Q11" si="8">(1+(COS(2*H6)^2))/((SIN(H6))^2*COS(H6))</f>
        <v>50.38906473303804</v>
      </c>
      <c r="R6" s="4">
        <f t="shared" ref="R6:R11" si="9">O6*P6*Q6</f>
        <v>18768.313993788604</v>
      </c>
      <c r="S6" s="4"/>
    </row>
    <row r="7" spans="1:19" x14ac:dyDescent="0.15">
      <c r="A7" s="11">
        <v>2</v>
      </c>
      <c r="B7">
        <v>1</v>
      </c>
      <c r="C7">
        <v>1</v>
      </c>
      <c r="D7">
        <v>0</v>
      </c>
      <c r="E7">
        <f t="shared" si="0"/>
        <v>2</v>
      </c>
      <c r="F7" s="12">
        <f t="shared" si="1"/>
        <v>0.28114424198620891</v>
      </c>
      <c r="G7" s="4">
        <f t="shared" si="2"/>
        <v>0.2739874715406001</v>
      </c>
      <c r="H7" s="4">
        <f t="shared" si="3"/>
        <v>0.27753672795473416</v>
      </c>
      <c r="I7" s="4">
        <f t="shared" si="4"/>
        <v>15.90168317167676</v>
      </c>
      <c r="J7" s="4">
        <f t="shared" si="5"/>
        <v>31.80336634335352</v>
      </c>
      <c r="K7" s="4">
        <f t="shared" si="6"/>
        <v>0.17784465243450612</v>
      </c>
      <c r="L7" s="4">
        <f t="shared" si="7"/>
        <v>9.5356907997160878</v>
      </c>
      <c r="M7" s="4">
        <f t="shared" ref="M7:M11" si="10">22-41.78214*K7^2*(3.565*EXP(-81.892*K7^2)+2.818*EXP(-19.049*K7^2)+1.893*EXP(-3.59*K7^2)+0.483*EXP(-0.386*K7^2))</f>
        <v>16.744260589881836</v>
      </c>
      <c r="N7" s="4">
        <f>M7-L7</f>
        <v>7.2085697901657486</v>
      </c>
      <c r="O7" s="4">
        <f t="shared" ref="O7:O11" si="11">N7^2</f>
        <v>51.963478419690261</v>
      </c>
      <c r="P7">
        <v>12</v>
      </c>
      <c r="Q7" s="4">
        <f t="shared" si="8"/>
        <v>23.855247181638731</v>
      </c>
      <c r="R7" s="4">
        <f t="shared" si="9"/>
        <v>14875.219465433534</v>
      </c>
      <c r="S7" s="4"/>
    </row>
    <row r="8" spans="1:19" x14ac:dyDescent="0.15">
      <c r="A8" s="11">
        <v>3</v>
      </c>
      <c r="B8">
        <v>1</v>
      </c>
      <c r="C8">
        <v>1</v>
      </c>
      <c r="D8">
        <v>1</v>
      </c>
      <c r="E8">
        <f t="shared" si="0"/>
        <v>3</v>
      </c>
      <c r="F8" s="12">
        <f t="shared" si="1"/>
        <v>0.22955331232925685</v>
      </c>
      <c r="G8" s="4">
        <f t="shared" si="2"/>
        <v>0.33556475059489888</v>
      </c>
      <c r="H8" s="4">
        <f t="shared" si="3"/>
        <v>0.34220467815028016</v>
      </c>
      <c r="I8" s="4">
        <f t="shared" si="4"/>
        <v>19.606883787643753</v>
      </c>
      <c r="J8" s="4">
        <f t="shared" si="5"/>
        <v>39.213767575287505</v>
      </c>
      <c r="K8" s="4">
        <f t="shared" si="6"/>
        <v>0.217814325973581</v>
      </c>
      <c r="L8" s="4">
        <f t="shared" si="7"/>
        <v>8.884484481010098</v>
      </c>
      <c r="M8" s="4">
        <f t="shared" si="10"/>
        <v>15.487337503074656</v>
      </c>
      <c r="N8" s="4">
        <f>M8+3*L8</f>
        <v>42.14079094610495</v>
      </c>
      <c r="O8" s="4">
        <f t="shared" si="11"/>
        <v>1775.8462615633209</v>
      </c>
      <c r="P8">
        <v>8</v>
      </c>
      <c r="Q8" s="4">
        <f t="shared" si="8"/>
        <v>15.086583431658585</v>
      </c>
      <c r="R8" s="4">
        <f t="shared" si="9"/>
        <v>214331.6222949923</v>
      </c>
      <c r="S8" s="4"/>
    </row>
    <row r="9" spans="1:19" x14ac:dyDescent="0.15">
      <c r="A9" s="11">
        <v>4</v>
      </c>
      <c r="B9">
        <v>2</v>
      </c>
      <c r="C9">
        <v>0</v>
      </c>
      <c r="D9">
        <v>0</v>
      </c>
      <c r="E9">
        <f t="shared" si="0"/>
        <v>4</v>
      </c>
      <c r="F9" s="12">
        <f t="shared" si="1"/>
        <v>0.198799</v>
      </c>
      <c r="G9" s="4">
        <f t="shared" si="2"/>
        <v>0.38747679817302905</v>
      </c>
      <c r="H9" s="4">
        <f t="shared" si="3"/>
        <v>0.39789299386463894</v>
      </c>
      <c r="I9" s="4">
        <f t="shared" si="4"/>
        <v>22.797589246268572</v>
      </c>
      <c r="J9" s="4">
        <f t="shared" si="5"/>
        <v>45.595178492537144</v>
      </c>
      <c r="K9" s="4">
        <f t="shared" si="6"/>
        <v>0.25151031946840779</v>
      </c>
      <c r="L9" s="4">
        <f t="shared" si="7"/>
        <v>8.4181006648695647</v>
      </c>
      <c r="M9" s="4">
        <f t="shared" si="10"/>
        <v>14.482225158871049</v>
      </c>
      <c r="N9" s="4">
        <f>M9+3*L9</f>
        <v>39.736527153479742</v>
      </c>
      <c r="O9" s="4">
        <f t="shared" si="11"/>
        <v>1578.9915902192329</v>
      </c>
      <c r="P9">
        <v>6</v>
      </c>
      <c r="Q9" s="4">
        <f t="shared" si="8"/>
        <v>10.762369286534664</v>
      </c>
      <c r="R9" s="4">
        <f t="shared" si="9"/>
        <v>101962.143565632</v>
      </c>
    </row>
    <row r="10" spans="1:19" x14ac:dyDescent="0.15">
      <c r="A10" s="11">
        <v>5</v>
      </c>
      <c r="B10">
        <v>2</v>
      </c>
      <c r="C10">
        <v>1</v>
      </c>
      <c r="D10">
        <v>0</v>
      </c>
      <c r="E10">
        <f t="shared" si="0"/>
        <v>5</v>
      </c>
      <c r="F10" s="12">
        <f t="shared" si="1"/>
        <v>0.17781123114359226</v>
      </c>
      <c r="G10" s="4">
        <f t="shared" si="2"/>
        <v>0.43321223020942967</v>
      </c>
      <c r="H10" s="4">
        <f t="shared" si="3"/>
        <v>0.44805376549454867</v>
      </c>
      <c r="I10" s="4">
        <f t="shared" si="4"/>
        <v>25.671589757781955</v>
      </c>
      <c r="J10" s="4">
        <f t="shared" si="5"/>
        <v>51.343179515563911</v>
      </c>
      <c r="K10" s="4">
        <f t="shared" si="6"/>
        <v>0.28119708568702434</v>
      </c>
      <c r="L10" s="4">
        <f t="shared" si="7"/>
        <v>8.0595579168156455</v>
      </c>
      <c r="M10" s="4">
        <f t="shared" si="10"/>
        <v>13.661169825849168</v>
      </c>
      <c r="N10" s="4">
        <f>M10-L10</f>
        <v>5.6016119090335224</v>
      </c>
      <c r="O10" s="4">
        <f t="shared" si="11"/>
        <v>31.378055979426183</v>
      </c>
      <c r="P10">
        <v>24</v>
      </c>
      <c r="Q10" s="4">
        <f t="shared" si="8"/>
        <v>8.2187959931985937</v>
      </c>
      <c r="R10" s="4">
        <f t="shared" si="9"/>
        <v>6189.3561781936578</v>
      </c>
    </row>
    <row r="11" spans="1:19" x14ac:dyDescent="0.15">
      <c r="A11" s="11">
        <v>6</v>
      </c>
      <c r="B11">
        <v>2</v>
      </c>
      <c r="C11">
        <v>1</v>
      </c>
      <c r="D11">
        <v>1</v>
      </c>
      <c r="E11">
        <f t="shared" si="0"/>
        <v>6</v>
      </c>
      <c r="F11" s="12">
        <f t="shared" si="1"/>
        <v>0.16231870379185104</v>
      </c>
      <c r="G11" s="4">
        <f t="shared" si="2"/>
        <v>0.47456022134565107</v>
      </c>
      <c r="H11" s="4">
        <f t="shared" si="3"/>
        <v>0.49446434254716376</v>
      </c>
      <c r="I11" s="4">
        <f t="shared" si="4"/>
        <v>28.330719947663507</v>
      </c>
      <c r="J11" s="4">
        <f t="shared" si="5"/>
        <v>56.661439895327014</v>
      </c>
      <c r="K11" s="4">
        <f t="shared" si="6"/>
        <v>0.30803597387099252</v>
      </c>
      <c r="L11" s="4">
        <f t="shared" si="7"/>
        <v>7.7675240165625734</v>
      </c>
      <c r="M11" s="4">
        <f t="shared" si="10"/>
        <v>12.976732511364562</v>
      </c>
      <c r="N11" s="4">
        <f>M11-L11</f>
        <v>5.2092084948019881</v>
      </c>
      <c r="O11" s="4">
        <f t="shared" si="11"/>
        <v>27.135853142317195</v>
      </c>
      <c r="P11">
        <v>24</v>
      </c>
      <c r="Q11" s="4">
        <f t="shared" si="8"/>
        <v>6.5682583565575348</v>
      </c>
      <c r="R11" s="4">
        <f t="shared" si="9"/>
        <v>4277.6470599442309</v>
      </c>
    </row>
    <row r="12" spans="1:19" x14ac:dyDescent="0.15">
      <c r="F12" s="12"/>
      <c r="G12" s="4"/>
      <c r="H12" s="4"/>
      <c r="I12" s="4"/>
      <c r="J12" s="4"/>
      <c r="K12" s="4"/>
      <c r="L12" s="4"/>
      <c r="M12" s="4"/>
      <c r="N12" s="4"/>
      <c r="O12" s="4"/>
      <c r="Q12" s="4"/>
    </row>
    <row r="13" spans="1:19" x14ac:dyDescent="0.15">
      <c r="Q13" s="13" t="s">
        <v>20</v>
      </c>
      <c r="R13" s="4">
        <f>MAX(R6:R11)</f>
        <v>214331.6222949923</v>
      </c>
    </row>
    <row r="17" spans="1:17" ht="16" x14ac:dyDescent="0.2">
      <c r="A17" s="5" t="s">
        <v>15</v>
      </c>
      <c r="C17" s="8" t="s">
        <v>4</v>
      </c>
      <c r="Q17" s="4"/>
    </row>
    <row r="18" spans="1:17" x14ac:dyDescent="0.15">
      <c r="A18" s="4">
        <f t="shared" ref="A18:A23" si="12">J6</f>
        <v>22.342067600222279</v>
      </c>
      <c r="D18" s="9">
        <f t="shared" ref="D18:D23" si="13">(R6/$R$13)*100</f>
        <v>8.7566705243135345</v>
      </c>
    </row>
    <row r="19" spans="1:17" x14ac:dyDescent="0.15">
      <c r="A19" s="4">
        <f t="shared" si="12"/>
        <v>31.80336634335352</v>
      </c>
      <c r="D19" s="9">
        <f t="shared" si="13"/>
        <v>6.940282216013947</v>
      </c>
    </row>
    <row r="20" spans="1:17" x14ac:dyDescent="0.15">
      <c r="A20" s="4">
        <f t="shared" si="12"/>
        <v>39.213767575287505</v>
      </c>
      <c r="D20" s="9">
        <f t="shared" si="13"/>
        <v>100</v>
      </c>
    </row>
    <row r="21" spans="1:17" x14ac:dyDescent="0.15">
      <c r="A21" s="4">
        <f t="shared" si="12"/>
        <v>45.595178492537144</v>
      </c>
      <c r="D21" s="9">
        <f t="shared" si="13"/>
        <v>47.572141933073155</v>
      </c>
    </row>
    <row r="22" spans="1:17" x14ac:dyDescent="0.15">
      <c r="A22" s="4">
        <f t="shared" si="12"/>
        <v>51.343179515563911</v>
      </c>
      <c r="D22" s="9">
        <f t="shared" si="13"/>
        <v>2.8877475530302408</v>
      </c>
    </row>
    <row r="23" spans="1:17" x14ac:dyDescent="0.15">
      <c r="A23" s="4">
        <f t="shared" si="12"/>
        <v>56.661439895327014</v>
      </c>
      <c r="D23" s="9">
        <f t="shared" si="13"/>
        <v>1.9958077180308711</v>
      </c>
    </row>
    <row r="24" spans="1:17" x14ac:dyDescent="0.15">
      <c r="A24" s="4"/>
    </row>
    <row r="25" spans="1:17" x14ac:dyDescent="0.15">
      <c r="A25" s="4"/>
    </row>
  </sheetData>
  <pageMargins left="0.75" right="0.75" top="1" bottom="1" header="0.5" footer="0.5"/>
  <pageSetup paperSize="0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University of Nevada, Reno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Graeve</dc:creator>
  <cp:lastModifiedBy>Graeve, Olivia</cp:lastModifiedBy>
  <cp:lastPrinted>2021-10-21T04:48:42Z</cp:lastPrinted>
  <dcterms:created xsi:type="dcterms:W3CDTF">2003-03-27T16:47:12Z</dcterms:created>
  <dcterms:modified xsi:type="dcterms:W3CDTF">2025-10-22T17:23:11Z</dcterms:modified>
</cp:coreProperties>
</file>