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0"/>
  <workbookPr date1904="1"/>
  <mc:AlternateContent xmlns:mc="http://schemas.openxmlformats.org/markup-compatibility/2006">
    <mc:Choice Requires="x15">
      <x15ac:absPath xmlns:x15ac="http://schemas.microsoft.com/office/spreadsheetml/2010/11/ac" url="/Users/Graeve/Desktop/MAE 251 Fall 2025/Diffraction Patterns/"/>
    </mc:Choice>
  </mc:AlternateContent>
  <xr:revisionPtr revIDLastSave="0" documentId="13_ncr:1_{A202E7AA-2EDB-DD41-8AE3-022DCB0DC6AA}" xr6:coauthVersionLast="47" xr6:coauthVersionMax="47" xr10:uidLastSave="{00000000-0000-0000-0000-000000000000}"/>
  <bookViews>
    <workbookView xWindow="1160" yWindow="460" windowWidth="39620" windowHeight="27040" tabRatio="500" xr2:uid="{00000000-000D-0000-FFFF-FFFF00000000}"/>
  </bookViews>
  <sheets>
    <sheet name="Data" sheetId="1" r:id="rId1"/>
    <sheet name="Diffraction Pattern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4" i="1" l="1"/>
  <c r="E34" i="1"/>
  <c r="M16" i="1"/>
  <c r="N16" i="1"/>
  <c r="R16" i="1"/>
  <c r="S16" i="1"/>
  <c r="T16" i="1"/>
  <c r="U16" i="1"/>
  <c r="O16" i="1"/>
  <c r="W16" i="1"/>
  <c r="X16" i="1"/>
  <c r="AA13" i="1"/>
  <c r="D6" i="1"/>
  <c r="E6" i="1"/>
  <c r="M9" i="1"/>
  <c r="N9" i="1"/>
  <c r="R9" i="1"/>
  <c r="S9" i="1"/>
  <c r="T9" i="1"/>
  <c r="U9" i="1"/>
  <c r="O9" i="1"/>
  <c r="W9" i="1"/>
  <c r="X9" i="1"/>
  <c r="AA12" i="1"/>
  <c r="D16" i="1"/>
  <c r="E16" i="1"/>
  <c r="M19" i="1"/>
  <c r="N19" i="1"/>
  <c r="R19" i="1"/>
  <c r="S19" i="1"/>
  <c r="T19" i="1"/>
  <c r="U19" i="1"/>
  <c r="O19" i="1"/>
  <c r="W19" i="1"/>
  <c r="X19" i="1"/>
  <c r="AA14" i="1"/>
  <c r="D50" i="1"/>
  <c r="E50" i="1"/>
  <c r="M32" i="1"/>
  <c r="N32" i="1"/>
  <c r="R32" i="1"/>
  <c r="S32" i="1"/>
  <c r="T32" i="1"/>
  <c r="U32" i="1"/>
  <c r="O32" i="1"/>
  <c r="W32" i="1"/>
  <c r="X32" i="1"/>
  <c r="AA15" i="1"/>
  <c r="D39" i="1"/>
  <c r="E39" i="1"/>
  <c r="M48" i="1"/>
  <c r="N48" i="1"/>
  <c r="R48" i="1"/>
  <c r="S48" i="1"/>
  <c r="T48" i="1"/>
  <c r="U48" i="1"/>
  <c r="O48" i="1"/>
  <c r="W48" i="1"/>
  <c r="X48" i="1"/>
  <c r="AA16" i="1"/>
  <c r="D140" i="1"/>
  <c r="E140" i="1"/>
  <c r="M68" i="1"/>
  <c r="N68" i="1"/>
  <c r="R68" i="1"/>
  <c r="S68" i="1"/>
  <c r="T68" i="1"/>
  <c r="U68" i="1"/>
  <c r="O68" i="1"/>
  <c r="W68" i="1"/>
  <c r="X68" i="1"/>
  <c r="AA17" i="1"/>
  <c r="D87" i="1"/>
  <c r="E87" i="1"/>
  <c r="M81" i="1"/>
  <c r="N81" i="1"/>
  <c r="R81" i="1"/>
  <c r="S81" i="1"/>
  <c r="T81" i="1"/>
  <c r="U81" i="1"/>
  <c r="O81" i="1"/>
  <c r="W81" i="1"/>
  <c r="X81" i="1"/>
  <c r="AA18" i="1"/>
  <c r="D81" i="1"/>
  <c r="E81" i="1"/>
  <c r="M88" i="1"/>
  <c r="N88" i="1"/>
  <c r="R88" i="1"/>
  <c r="S88" i="1"/>
  <c r="T88" i="1"/>
  <c r="U88" i="1"/>
  <c r="O88" i="1"/>
  <c r="W88" i="1"/>
  <c r="X88" i="1"/>
  <c r="AA19" i="1"/>
  <c r="D101" i="1"/>
  <c r="E101" i="1"/>
  <c r="M101" i="1"/>
  <c r="N101" i="1"/>
  <c r="R101" i="1"/>
  <c r="S101" i="1"/>
  <c r="T101" i="1"/>
  <c r="U101" i="1"/>
  <c r="O101" i="1"/>
  <c r="W101" i="1"/>
  <c r="X101" i="1"/>
  <c r="AA20" i="1"/>
  <c r="D258" i="1"/>
  <c r="E258" i="1"/>
  <c r="M114" i="1"/>
  <c r="N114" i="1"/>
  <c r="R114" i="1"/>
  <c r="S114" i="1"/>
  <c r="T114" i="1"/>
  <c r="U114" i="1"/>
  <c r="O114" i="1"/>
  <c r="W114" i="1"/>
  <c r="X114" i="1"/>
  <c r="AA21" i="1"/>
  <c r="D90" i="1"/>
  <c r="E90" i="1"/>
  <c r="M117" i="1"/>
  <c r="N117" i="1"/>
  <c r="R117" i="1"/>
  <c r="S117" i="1"/>
  <c r="T117" i="1"/>
  <c r="U117" i="1"/>
  <c r="O117" i="1"/>
  <c r="W117" i="1"/>
  <c r="X117" i="1"/>
  <c r="AA22" i="1"/>
  <c r="AA24" i="1"/>
  <c r="AB13" i="1"/>
  <c r="AB14" i="1"/>
  <c r="AB15" i="1"/>
  <c r="AB16" i="1"/>
  <c r="AB17" i="1"/>
  <c r="AB18" i="1"/>
  <c r="AB19" i="1"/>
  <c r="AB20" i="1"/>
  <c r="AB21" i="1"/>
  <c r="AB22" i="1"/>
  <c r="AB12" i="1"/>
  <c r="P117" i="1"/>
  <c r="Q117" i="1"/>
  <c r="Z22" i="1"/>
  <c r="P114" i="1"/>
  <c r="Q114" i="1"/>
  <c r="Z21" i="1"/>
  <c r="P101" i="1"/>
  <c r="Q101" i="1"/>
  <c r="Z20" i="1"/>
  <c r="P88" i="1"/>
  <c r="Q88" i="1"/>
  <c r="Z19" i="1"/>
  <c r="P81" i="1"/>
  <c r="Q81" i="1"/>
  <c r="Z18" i="1"/>
  <c r="P68" i="1"/>
  <c r="Q68" i="1"/>
  <c r="Z17" i="1"/>
  <c r="D168" i="1"/>
  <c r="E168" i="1"/>
  <c r="M130" i="1"/>
  <c r="N130" i="1"/>
  <c r="R130" i="1"/>
  <c r="S130" i="1"/>
  <c r="O130" i="1"/>
  <c r="P130" i="1"/>
  <c r="Q130" i="1"/>
  <c r="D124" i="1"/>
  <c r="E124" i="1"/>
  <c r="M45" i="1"/>
  <c r="N45" i="1"/>
  <c r="R45" i="1"/>
  <c r="S45" i="1"/>
  <c r="O45" i="1"/>
  <c r="P45" i="1"/>
  <c r="Q45" i="1"/>
  <c r="D10" i="1"/>
  <c r="E10" i="1"/>
  <c r="M6" i="1"/>
  <c r="N6" i="1"/>
  <c r="R6" i="1"/>
  <c r="S6" i="1"/>
  <c r="D122" i="1"/>
  <c r="E122" i="1"/>
  <c r="D123" i="1"/>
  <c r="E123" i="1"/>
  <c r="D125" i="1"/>
  <c r="E125" i="1"/>
  <c r="D126" i="1"/>
  <c r="E126" i="1"/>
  <c r="D127" i="1"/>
  <c r="E127" i="1"/>
  <c r="D128" i="1"/>
  <c r="E128" i="1"/>
  <c r="D129" i="1"/>
  <c r="E129" i="1"/>
  <c r="D130" i="1"/>
  <c r="E130" i="1"/>
  <c r="D131" i="1"/>
  <c r="E131" i="1"/>
  <c r="D132" i="1"/>
  <c r="E132" i="1"/>
  <c r="D133" i="1"/>
  <c r="E133" i="1"/>
  <c r="D134" i="1"/>
  <c r="E134" i="1"/>
  <c r="D135" i="1"/>
  <c r="E135" i="1"/>
  <c r="D136" i="1"/>
  <c r="E136" i="1"/>
  <c r="D137" i="1"/>
  <c r="E137" i="1"/>
  <c r="D138" i="1"/>
  <c r="E138" i="1"/>
  <c r="D139" i="1"/>
  <c r="E139" i="1"/>
  <c r="D141" i="1"/>
  <c r="E141" i="1"/>
  <c r="D142" i="1"/>
  <c r="E142" i="1"/>
  <c r="D143" i="1"/>
  <c r="E143" i="1"/>
  <c r="D144" i="1"/>
  <c r="E144" i="1"/>
  <c r="D145" i="1"/>
  <c r="E145" i="1"/>
  <c r="D146" i="1"/>
  <c r="E146" i="1"/>
  <c r="D147" i="1"/>
  <c r="E147" i="1"/>
  <c r="D148" i="1"/>
  <c r="E148" i="1"/>
  <c r="D149" i="1"/>
  <c r="E149" i="1"/>
  <c r="D150" i="1"/>
  <c r="E150" i="1"/>
  <c r="D151" i="1"/>
  <c r="E151" i="1"/>
  <c r="D152" i="1"/>
  <c r="E152" i="1"/>
  <c r="D153" i="1"/>
  <c r="E153" i="1"/>
  <c r="D154" i="1"/>
  <c r="E154" i="1"/>
  <c r="D155" i="1"/>
  <c r="E155" i="1"/>
  <c r="D156" i="1"/>
  <c r="E156" i="1"/>
  <c r="D157" i="1"/>
  <c r="E157" i="1"/>
  <c r="D158" i="1"/>
  <c r="E158" i="1"/>
  <c r="D159" i="1"/>
  <c r="E159" i="1"/>
  <c r="D160" i="1"/>
  <c r="E160" i="1"/>
  <c r="D161" i="1"/>
  <c r="E161" i="1"/>
  <c r="D162" i="1"/>
  <c r="E162" i="1"/>
  <c r="D163" i="1"/>
  <c r="E163" i="1"/>
  <c r="D164" i="1"/>
  <c r="E164" i="1"/>
  <c r="D165" i="1"/>
  <c r="E165" i="1"/>
  <c r="D166" i="1"/>
  <c r="E166" i="1"/>
  <c r="D167" i="1"/>
  <c r="E167" i="1"/>
  <c r="D169" i="1"/>
  <c r="E169" i="1"/>
  <c r="D170" i="1"/>
  <c r="E170" i="1"/>
  <c r="D171" i="1"/>
  <c r="E171" i="1"/>
  <c r="D172" i="1"/>
  <c r="E172" i="1"/>
  <c r="D173" i="1"/>
  <c r="E173" i="1"/>
  <c r="D174" i="1"/>
  <c r="E174" i="1"/>
  <c r="D175" i="1"/>
  <c r="E175" i="1"/>
  <c r="D176" i="1"/>
  <c r="E176" i="1"/>
  <c r="D177" i="1"/>
  <c r="E177" i="1"/>
  <c r="D178" i="1"/>
  <c r="E178" i="1"/>
  <c r="D179" i="1"/>
  <c r="E179" i="1"/>
  <c r="D180" i="1"/>
  <c r="E180" i="1"/>
  <c r="D181" i="1"/>
  <c r="E181" i="1"/>
  <c r="D182" i="1"/>
  <c r="E182" i="1"/>
  <c r="D183" i="1"/>
  <c r="E183" i="1"/>
  <c r="D184" i="1"/>
  <c r="E184" i="1"/>
  <c r="D185" i="1"/>
  <c r="E185" i="1"/>
  <c r="D186" i="1"/>
  <c r="E186" i="1"/>
  <c r="D187" i="1"/>
  <c r="E187" i="1"/>
  <c r="D188" i="1"/>
  <c r="E188" i="1"/>
  <c r="D189" i="1"/>
  <c r="E189" i="1"/>
  <c r="D190" i="1"/>
  <c r="E190" i="1"/>
  <c r="D191" i="1"/>
  <c r="E191" i="1"/>
  <c r="D192" i="1"/>
  <c r="E192" i="1"/>
  <c r="D193" i="1"/>
  <c r="E193" i="1"/>
  <c r="D194" i="1"/>
  <c r="E194" i="1"/>
  <c r="D195" i="1"/>
  <c r="E195" i="1"/>
  <c r="D196" i="1"/>
  <c r="E196" i="1"/>
  <c r="D197" i="1"/>
  <c r="E197" i="1"/>
  <c r="D198" i="1"/>
  <c r="E198" i="1"/>
  <c r="D199" i="1"/>
  <c r="E199" i="1"/>
  <c r="D200" i="1"/>
  <c r="E200" i="1"/>
  <c r="D201" i="1"/>
  <c r="E201" i="1"/>
  <c r="D202" i="1"/>
  <c r="E202" i="1"/>
  <c r="D203" i="1"/>
  <c r="E203" i="1"/>
  <c r="D204" i="1"/>
  <c r="E204" i="1"/>
  <c r="D205" i="1"/>
  <c r="E205" i="1"/>
  <c r="D206" i="1"/>
  <c r="E206" i="1"/>
  <c r="D207" i="1"/>
  <c r="E207" i="1"/>
  <c r="D208" i="1"/>
  <c r="E208" i="1"/>
  <c r="D209" i="1"/>
  <c r="E209" i="1"/>
  <c r="D210" i="1"/>
  <c r="E210" i="1"/>
  <c r="D211" i="1"/>
  <c r="E211" i="1"/>
  <c r="D212" i="1"/>
  <c r="E212" i="1"/>
  <c r="D213" i="1"/>
  <c r="E213" i="1"/>
  <c r="D214" i="1"/>
  <c r="E214" i="1"/>
  <c r="D215" i="1"/>
  <c r="E215" i="1"/>
  <c r="D216" i="1"/>
  <c r="E216" i="1"/>
  <c r="D217" i="1"/>
  <c r="E217" i="1"/>
  <c r="D218" i="1"/>
  <c r="E218" i="1"/>
  <c r="D219" i="1"/>
  <c r="E219" i="1"/>
  <c r="D220" i="1"/>
  <c r="E220" i="1"/>
  <c r="D221" i="1"/>
  <c r="E221" i="1"/>
  <c r="D222" i="1"/>
  <c r="E222" i="1"/>
  <c r="D223" i="1"/>
  <c r="E223" i="1"/>
  <c r="D224" i="1"/>
  <c r="E224" i="1"/>
  <c r="D225" i="1"/>
  <c r="E225" i="1"/>
  <c r="D226" i="1"/>
  <c r="E226" i="1"/>
  <c r="D227" i="1"/>
  <c r="E227" i="1"/>
  <c r="D228" i="1"/>
  <c r="E228" i="1"/>
  <c r="D229" i="1"/>
  <c r="E229" i="1"/>
  <c r="D230" i="1"/>
  <c r="E230" i="1"/>
  <c r="D231" i="1"/>
  <c r="E231" i="1"/>
  <c r="D232" i="1"/>
  <c r="E232" i="1"/>
  <c r="D233" i="1"/>
  <c r="E233" i="1"/>
  <c r="D234" i="1"/>
  <c r="E234" i="1"/>
  <c r="D235" i="1"/>
  <c r="E235" i="1"/>
  <c r="D236" i="1"/>
  <c r="E236" i="1"/>
  <c r="D237" i="1"/>
  <c r="E237" i="1"/>
  <c r="D238" i="1"/>
  <c r="E238" i="1"/>
  <c r="D239" i="1"/>
  <c r="E239" i="1"/>
  <c r="D240" i="1"/>
  <c r="E240" i="1"/>
  <c r="D241" i="1"/>
  <c r="E241" i="1"/>
  <c r="D242" i="1"/>
  <c r="E242" i="1"/>
  <c r="D243" i="1"/>
  <c r="E243" i="1"/>
  <c r="D244" i="1"/>
  <c r="E244" i="1"/>
  <c r="D245" i="1"/>
  <c r="E245" i="1"/>
  <c r="D246" i="1"/>
  <c r="E246" i="1"/>
  <c r="D247" i="1"/>
  <c r="E247" i="1"/>
  <c r="D248" i="1"/>
  <c r="E248" i="1"/>
  <c r="D249" i="1"/>
  <c r="E249" i="1"/>
  <c r="D250" i="1"/>
  <c r="E250" i="1"/>
  <c r="D251" i="1"/>
  <c r="E251" i="1"/>
  <c r="D252" i="1"/>
  <c r="E252" i="1"/>
  <c r="D253" i="1"/>
  <c r="E253" i="1"/>
  <c r="D254" i="1"/>
  <c r="E254" i="1"/>
  <c r="D255" i="1"/>
  <c r="E255" i="1"/>
  <c r="D256" i="1"/>
  <c r="E256" i="1"/>
  <c r="D257" i="1"/>
  <c r="E257" i="1"/>
  <c r="D259" i="1"/>
  <c r="E259" i="1"/>
  <c r="D260" i="1"/>
  <c r="E260" i="1"/>
  <c r="D261" i="1"/>
  <c r="E261" i="1"/>
  <c r="D30" i="1"/>
  <c r="E30" i="1"/>
  <c r="D118" i="1"/>
  <c r="E118" i="1"/>
  <c r="D73" i="1"/>
  <c r="E73" i="1"/>
  <c r="D45" i="1"/>
  <c r="E45" i="1"/>
  <c r="D63" i="1"/>
  <c r="E63" i="1"/>
  <c r="M55" i="1"/>
  <c r="N55" i="1"/>
  <c r="R55" i="1"/>
  <c r="S55" i="1"/>
  <c r="P48" i="1"/>
  <c r="Q48" i="1"/>
  <c r="Z16" i="1"/>
  <c r="P32" i="1"/>
  <c r="Q32" i="1"/>
  <c r="Z15" i="1"/>
  <c r="P19" i="1"/>
  <c r="Q19" i="1"/>
  <c r="Z14" i="1"/>
  <c r="P16" i="1"/>
  <c r="Q16" i="1"/>
  <c r="Z13" i="1"/>
  <c r="P9" i="1"/>
  <c r="Q9" i="1"/>
  <c r="Z12" i="1"/>
  <c r="D89" i="1"/>
  <c r="E89" i="1"/>
  <c r="D111" i="1"/>
  <c r="E111" i="1"/>
  <c r="O55" i="1"/>
  <c r="P55" i="1"/>
  <c r="Q55" i="1"/>
  <c r="O6" i="1"/>
  <c r="P6" i="1"/>
  <c r="Q6" i="1"/>
  <c r="D7" i="1"/>
  <c r="E7" i="1"/>
  <c r="D8" i="1"/>
  <c r="E8" i="1"/>
  <c r="D9" i="1"/>
  <c r="E9" i="1"/>
  <c r="D11" i="1"/>
  <c r="E11" i="1"/>
  <c r="D12" i="1"/>
  <c r="E12" i="1"/>
  <c r="D13" i="1"/>
  <c r="E13" i="1"/>
  <c r="D14" i="1"/>
  <c r="E14" i="1"/>
  <c r="D15" i="1"/>
  <c r="E15" i="1"/>
  <c r="D17" i="1"/>
  <c r="E17" i="1"/>
  <c r="D18" i="1"/>
  <c r="E18" i="1"/>
  <c r="D19" i="1"/>
  <c r="E19" i="1"/>
  <c r="D20" i="1"/>
  <c r="E20" i="1"/>
  <c r="D21" i="1"/>
  <c r="E21" i="1"/>
  <c r="D22" i="1"/>
  <c r="E22" i="1"/>
  <c r="D23" i="1"/>
  <c r="E23" i="1"/>
  <c r="D24" i="1"/>
  <c r="E24" i="1"/>
  <c r="D25" i="1"/>
  <c r="E25" i="1"/>
  <c r="D26" i="1"/>
  <c r="E26" i="1"/>
  <c r="D27" i="1"/>
  <c r="E27" i="1"/>
  <c r="D28" i="1"/>
  <c r="E28" i="1"/>
  <c r="D29" i="1"/>
  <c r="E29" i="1"/>
  <c r="D31" i="1"/>
  <c r="E31" i="1"/>
  <c r="D32" i="1"/>
  <c r="E32" i="1"/>
  <c r="D33" i="1"/>
  <c r="E33" i="1"/>
  <c r="D35" i="1"/>
  <c r="E35" i="1"/>
  <c r="D36" i="1"/>
  <c r="E36" i="1"/>
  <c r="D37" i="1"/>
  <c r="E37" i="1"/>
  <c r="D38" i="1"/>
  <c r="E38" i="1"/>
  <c r="D40" i="1"/>
  <c r="E40" i="1"/>
  <c r="D41" i="1"/>
  <c r="E41" i="1"/>
  <c r="D42" i="1"/>
  <c r="E42" i="1"/>
  <c r="D43" i="1"/>
  <c r="E43" i="1"/>
  <c r="D44" i="1"/>
  <c r="E44" i="1"/>
  <c r="D46" i="1"/>
  <c r="E46" i="1"/>
  <c r="D47" i="1"/>
  <c r="E47" i="1"/>
  <c r="D48" i="1"/>
  <c r="E48" i="1"/>
  <c r="D49" i="1"/>
  <c r="E49" i="1"/>
  <c r="D51" i="1"/>
  <c r="E51" i="1"/>
  <c r="D52" i="1"/>
  <c r="E52" i="1"/>
  <c r="D53" i="1"/>
  <c r="E53" i="1"/>
  <c r="D54" i="1"/>
  <c r="E54" i="1"/>
  <c r="D55" i="1"/>
  <c r="E55" i="1"/>
  <c r="D56" i="1"/>
  <c r="E56" i="1"/>
  <c r="D57" i="1"/>
  <c r="E57" i="1"/>
  <c r="D58" i="1"/>
  <c r="E58" i="1"/>
  <c r="D59" i="1"/>
  <c r="E59" i="1"/>
  <c r="D60" i="1"/>
  <c r="E60" i="1"/>
  <c r="D61" i="1"/>
  <c r="E61" i="1"/>
  <c r="D62" i="1"/>
  <c r="E62" i="1"/>
  <c r="D64" i="1"/>
  <c r="E64" i="1"/>
  <c r="D65" i="1"/>
  <c r="E65" i="1"/>
  <c r="D66" i="1"/>
  <c r="E66" i="1"/>
  <c r="D67" i="1"/>
  <c r="E67" i="1"/>
  <c r="D68" i="1"/>
  <c r="E68" i="1"/>
  <c r="D69" i="1"/>
  <c r="E69" i="1"/>
  <c r="D70" i="1"/>
  <c r="E70" i="1"/>
  <c r="D71" i="1"/>
  <c r="E71" i="1"/>
  <c r="D72" i="1"/>
  <c r="E72" i="1"/>
  <c r="D74" i="1"/>
  <c r="E74" i="1"/>
  <c r="D75" i="1"/>
  <c r="E75" i="1"/>
  <c r="D76" i="1"/>
  <c r="E76" i="1"/>
  <c r="D77" i="1"/>
  <c r="E77" i="1"/>
  <c r="D78" i="1"/>
  <c r="E78" i="1"/>
  <c r="D79" i="1"/>
  <c r="E79" i="1"/>
  <c r="D80" i="1"/>
  <c r="E80" i="1"/>
  <c r="D82" i="1"/>
  <c r="E82" i="1"/>
  <c r="D83" i="1"/>
  <c r="E83" i="1"/>
  <c r="D84" i="1"/>
  <c r="E84" i="1"/>
  <c r="D85" i="1"/>
  <c r="E85" i="1"/>
  <c r="D86" i="1"/>
  <c r="E86" i="1"/>
  <c r="D88" i="1"/>
  <c r="E88" i="1"/>
  <c r="D91" i="1"/>
  <c r="E91" i="1"/>
  <c r="D92" i="1"/>
  <c r="E92" i="1"/>
  <c r="D93" i="1"/>
  <c r="E93" i="1"/>
  <c r="D94" i="1"/>
  <c r="E94" i="1"/>
  <c r="D95" i="1"/>
  <c r="E95" i="1"/>
  <c r="D96" i="1"/>
  <c r="E96" i="1"/>
  <c r="D97" i="1"/>
  <c r="E97" i="1"/>
  <c r="D98" i="1"/>
  <c r="E98" i="1"/>
  <c r="D99" i="1"/>
  <c r="E99" i="1"/>
  <c r="D100" i="1"/>
  <c r="E100" i="1"/>
  <c r="D102" i="1"/>
  <c r="E102" i="1"/>
  <c r="D103" i="1"/>
  <c r="E103" i="1"/>
  <c r="D104" i="1"/>
  <c r="E104" i="1"/>
  <c r="D105" i="1"/>
  <c r="E105" i="1"/>
  <c r="D106" i="1"/>
  <c r="E106" i="1"/>
  <c r="D107" i="1"/>
  <c r="E107" i="1"/>
  <c r="D108" i="1"/>
  <c r="E108" i="1"/>
  <c r="D109" i="1"/>
  <c r="E109" i="1"/>
  <c r="D110" i="1"/>
  <c r="E110" i="1"/>
  <c r="D112" i="1"/>
  <c r="E112" i="1"/>
  <c r="D113" i="1"/>
  <c r="E113" i="1"/>
  <c r="D114" i="1"/>
  <c r="E114" i="1"/>
  <c r="D115" i="1"/>
  <c r="E115" i="1"/>
  <c r="D116" i="1"/>
  <c r="E116" i="1"/>
  <c r="D117" i="1"/>
  <c r="E117" i="1"/>
  <c r="D119" i="1"/>
  <c r="E119" i="1"/>
  <c r="D120" i="1"/>
  <c r="E120" i="1"/>
  <c r="D121" i="1"/>
  <c r="E121" i="1"/>
</calcChain>
</file>

<file path=xl/sharedStrings.xml><?xml version="1.0" encoding="utf-8"?>
<sst xmlns="http://schemas.openxmlformats.org/spreadsheetml/2006/main" count="123" uniqueCount="89">
  <si>
    <t>h</t>
  </si>
  <si>
    <t>k</t>
  </si>
  <si>
    <t>l</t>
  </si>
  <si>
    <r>
      <t>1/d</t>
    </r>
    <r>
      <rPr>
        <vertAlign val="superscript"/>
        <sz val="12"/>
        <rFont val="Arial"/>
        <family val="2"/>
      </rPr>
      <t>2</t>
    </r>
  </si>
  <si>
    <t>a =</t>
  </si>
  <si>
    <t>nm</t>
  </si>
  <si>
    <t>c =</t>
  </si>
  <si>
    <t>d (nm)</t>
  </si>
  <si>
    <t>d = 0.2779 nm</t>
  </si>
  <si>
    <t>d = 0.5210 nm</t>
  </si>
  <si>
    <t>d = 0.1605 nm</t>
  </si>
  <si>
    <t>d = 0.2452 nm</t>
  </si>
  <si>
    <t>d = 0.1533 nm</t>
  </si>
  <si>
    <t>d = 0.1390 nm</t>
  </si>
  <si>
    <t>d = 0.2605 nm</t>
  </si>
  <si>
    <t>d = 0.1050 nm</t>
  </si>
  <si>
    <t>d = 0.1343 nm</t>
  </si>
  <si>
    <t>d = 0.1901 nm</t>
  </si>
  <si>
    <t>d = 0.1030 nm</t>
  </si>
  <si>
    <t>d = 0.1366 nm</t>
  </si>
  <si>
    <t>d = 0.0802 nm</t>
  </si>
  <si>
    <t>d = 0.1226 nm</t>
  </si>
  <si>
    <t>Family 16</t>
  </si>
  <si>
    <t>d = 0.0793 nm</t>
  </si>
  <si>
    <t>d = 0.0974 nm</t>
  </si>
  <si>
    <t>p = 6</t>
  </si>
  <si>
    <t>p = 2</t>
  </si>
  <si>
    <t>p = 12</t>
  </si>
  <si>
    <r>
      <t>f</t>
    </r>
    <r>
      <rPr>
        <vertAlign val="subscript"/>
        <sz val="12"/>
        <rFont val="Arial"/>
        <family val="2"/>
      </rPr>
      <t>Mg</t>
    </r>
  </si>
  <si>
    <r>
      <t>q</t>
    </r>
    <r>
      <rPr>
        <sz val="12"/>
        <rFont val="Verdana"/>
        <family val="2"/>
      </rPr>
      <t xml:space="preserve"> (rad)</t>
    </r>
  </si>
  <si>
    <r>
      <t>q</t>
    </r>
    <r>
      <rPr>
        <sz val="12"/>
        <rFont val="Verdana"/>
        <family val="2"/>
      </rPr>
      <t xml:space="preserve"> (deg)</t>
    </r>
  </si>
  <si>
    <r>
      <t>2</t>
    </r>
    <r>
      <rPr>
        <sz val="12"/>
        <rFont val="Symbol"/>
        <charset val="2"/>
      </rPr>
      <t>q</t>
    </r>
    <r>
      <rPr>
        <sz val="12"/>
        <rFont val="Verdana"/>
        <family val="2"/>
      </rPr>
      <t xml:space="preserve"> (deg)</t>
    </r>
  </si>
  <si>
    <t>d =</t>
  </si>
  <si>
    <r>
      <t xml:space="preserve">sin </t>
    </r>
    <r>
      <rPr>
        <sz val="12"/>
        <rFont val="Symbol"/>
        <charset val="2"/>
      </rPr>
      <t>q</t>
    </r>
  </si>
  <si>
    <r>
      <t xml:space="preserve">sin </t>
    </r>
    <r>
      <rPr>
        <sz val="12"/>
        <rFont val="Symbol"/>
        <charset val="2"/>
      </rPr>
      <t xml:space="preserve">q </t>
    </r>
    <r>
      <rPr>
        <sz val="12"/>
        <rFont val="Arial"/>
        <family val="2"/>
      </rPr>
      <t xml:space="preserve">/ </t>
    </r>
    <r>
      <rPr>
        <sz val="12"/>
        <rFont val="Symbol"/>
        <charset val="2"/>
      </rPr>
      <t xml:space="preserve">l </t>
    </r>
    <r>
      <rPr>
        <sz val="12"/>
        <rFont val="Arial"/>
        <family val="2"/>
      </rPr>
      <t>(Å</t>
    </r>
    <r>
      <rPr>
        <vertAlign val="superscript"/>
        <sz val="12"/>
        <rFont val="Arial"/>
        <family val="2"/>
      </rPr>
      <t>-1</t>
    </r>
    <r>
      <rPr>
        <sz val="12"/>
        <rFont val="Arial"/>
        <family val="2"/>
      </rPr>
      <t>)</t>
    </r>
  </si>
  <si>
    <t>F</t>
  </si>
  <si>
    <r>
      <t>F</t>
    </r>
    <r>
      <rPr>
        <vertAlign val="superscript"/>
        <sz val="12"/>
        <rFont val="Arial"/>
        <family val="2"/>
      </rPr>
      <t>2</t>
    </r>
  </si>
  <si>
    <t>p</t>
  </si>
  <si>
    <r>
      <t>(1 + cos</t>
    </r>
    <r>
      <rPr>
        <vertAlign val="superscript"/>
        <sz val="12"/>
        <rFont val="Arial"/>
        <family val="2"/>
      </rPr>
      <t>2</t>
    </r>
    <r>
      <rPr>
        <sz val="12"/>
        <rFont val="Arial"/>
        <family val="2"/>
      </rPr>
      <t>2</t>
    </r>
    <r>
      <rPr>
        <sz val="12"/>
        <rFont val="Symbol"/>
        <charset val="2"/>
      </rPr>
      <t>q</t>
    </r>
    <r>
      <rPr>
        <sz val="12"/>
        <rFont val="Arial"/>
        <family val="2"/>
      </rPr>
      <t>)/(sin</t>
    </r>
    <r>
      <rPr>
        <vertAlign val="superscript"/>
        <sz val="12"/>
        <rFont val="Arial"/>
        <family val="2"/>
      </rPr>
      <t>2</t>
    </r>
    <r>
      <rPr>
        <sz val="12"/>
        <rFont val="Symbol"/>
        <charset val="2"/>
      </rPr>
      <t>q</t>
    </r>
    <r>
      <rPr>
        <sz val="12"/>
        <rFont val="Arial"/>
        <family val="2"/>
      </rPr>
      <t xml:space="preserve"> cos</t>
    </r>
    <r>
      <rPr>
        <sz val="12"/>
        <rFont val="Symbol"/>
        <charset val="2"/>
      </rPr>
      <t>q</t>
    </r>
    <r>
      <rPr>
        <sz val="12"/>
        <rFont val="Arial"/>
        <family val="2"/>
      </rPr>
      <t>)</t>
    </r>
  </si>
  <si>
    <t>Intensity</t>
  </si>
  <si>
    <t>Normalized Intensity</t>
  </si>
  <si>
    <t>Theoretical X-ray Diffraction Pattern of Magnesium</t>
  </si>
  <si>
    <t>d = 0.0926 nm</t>
  </si>
  <si>
    <t>d = 0.1737 nm</t>
  </si>
  <si>
    <t>d = 0.0771 nm</t>
  </si>
  <si>
    <t>d = 0.0912 nm</t>
  </si>
  <si>
    <t>d = 0.1473 nm</t>
  </si>
  <si>
    <t>d = 0.0762 nm</t>
  </si>
  <si>
    <t>d = 0.1303 nm</t>
  </si>
  <si>
    <t>d = 0.1179 nm</t>
  </si>
  <si>
    <t>d = 0.1085 nm</t>
  </si>
  <si>
    <t>d = 0.0899 nm</t>
  </si>
  <si>
    <t>d = 0.0873 nm</t>
  </si>
  <si>
    <t>d = 0.0767 nm</t>
  </si>
  <si>
    <t>d = 0.0739 nm</t>
  </si>
  <si>
    <t>d = 0.0695 nm</t>
  </si>
  <si>
    <t>Family 18</t>
  </si>
  <si>
    <t>Family 19</t>
  </si>
  <si>
    <t>Family 17</t>
  </si>
  <si>
    <t>Family 20</t>
  </si>
  <si>
    <t>Family 21</t>
  </si>
  <si>
    <t>Family 22</t>
  </si>
  <si>
    <t>Family 23</t>
  </si>
  <si>
    <t>Family 24</t>
  </si>
  <si>
    <t>Family 25</t>
  </si>
  <si>
    <t>Family 26</t>
  </si>
  <si>
    <t>Most of these families have missing planes (I encourage you to complete them)</t>
  </si>
  <si>
    <t>Family 27</t>
  </si>
  <si>
    <t>Family 28</t>
  </si>
  <si>
    <t>Family 29</t>
  </si>
  <si>
    <t>Family 30</t>
  </si>
  <si>
    <t>forbidden reflection</t>
  </si>
  <si>
    <t>Max Intensity =</t>
  </si>
  <si>
    <r>
      <rPr>
        <sz val="12"/>
        <rFont val="Symbol"/>
        <charset val="2"/>
      </rPr>
      <t>l</t>
    </r>
    <r>
      <rPr>
        <sz val="12"/>
        <rFont val="Arial"/>
        <family val="2"/>
      </rPr>
      <t xml:space="preserve"> =</t>
    </r>
  </si>
  <si>
    <t>Family 2</t>
  </si>
  <si>
    <t>Family 4</t>
  </si>
  <si>
    <t>Family 5</t>
  </si>
  <si>
    <t>Family 6</t>
  </si>
  <si>
    <t>Family 7</t>
  </si>
  <si>
    <t>Family 8</t>
  </si>
  <si>
    <t>Family 9</t>
  </si>
  <si>
    <t>Family 10</t>
  </si>
  <si>
    <t>Family 11</t>
  </si>
  <si>
    <t>Family 12</t>
  </si>
  <si>
    <t>Family 13</t>
  </si>
  <si>
    <t>Family 14</t>
  </si>
  <si>
    <t>Family 15</t>
  </si>
  <si>
    <r>
      <t>Family 1 -- 00</t>
    </r>
    <r>
      <rPr>
        <i/>
        <sz val="12"/>
        <rFont val="Arial"/>
        <family val="2"/>
      </rPr>
      <t>l</t>
    </r>
  </si>
  <si>
    <r>
      <t>Family 3 -- 00</t>
    </r>
    <r>
      <rPr>
        <i/>
        <sz val="12"/>
        <rFont val="Arial"/>
        <family val="2"/>
      </rPr>
      <t>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</si>
</sst>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2" x14ac:knownFonts="1">
    <font>
      <sz val="10"/>
      <name val="Verdana"/>
    </font>
    <font>
      <sz val="8"/>
      <name val="Verdana"/>
      <family val="2"/>
    </font>
    <font>
      <sz val="12"/>
      <name val="Arial"/>
      <family val="2"/>
    </font>
    <font>
      <sz val="12"/>
      <name val="Verdana"/>
      <family val="2"/>
    </font>
    <font>
      <sz val="10"/>
      <name val="Arial"/>
      <family val="2"/>
    </font>
    <font>
      <vertAlign val="superscript"/>
      <sz val="12"/>
      <name val="Arial"/>
      <family val="2"/>
    </font>
    <font>
      <sz val="12"/>
      <name val="Symbol"/>
      <charset val="2"/>
    </font>
    <font>
      <sz val="14"/>
      <name val="Arial"/>
      <family val="2"/>
    </font>
    <font>
      <vertAlign val="subscript"/>
      <sz val="12"/>
      <name val="Arial"/>
      <family val="2"/>
    </font>
    <font>
      <sz val="10"/>
      <name val="Verdana"/>
      <family val="2"/>
    </font>
    <font>
      <i/>
      <sz val="12"/>
      <name val="Arial"/>
      <family val="2"/>
    </font>
    <font>
      <sz val="12"/>
      <name val="Arial"/>
      <family val="2"/>
      <charset val="2"/>
    </font>
  </fonts>
  <fills count="20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2" fillId="0" borderId="0" xfId="0" applyFont="1" applyAlignment="1">
      <alignment horizontal="right"/>
    </xf>
    <xf numFmtId="0" fontId="2" fillId="0" borderId="0" xfId="0" applyFont="1"/>
    <xf numFmtId="0" fontId="4" fillId="0" borderId="0" xfId="0" applyFont="1"/>
    <xf numFmtId="0" fontId="2" fillId="0" borderId="0" xfId="0" applyFont="1" applyFill="1"/>
    <xf numFmtId="164" fontId="2" fillId="0" borderId="0" xfId="0" applyNumberFormat="1" applyFont="1" applyFill="1"/>
    <xf numFmtId="0" fontId="0" fillId="0" borderId="0" xfId="0" applyFont="1"/>
    <xf numFmtId="0" fontId="7" fillId="0" borderId="0" xfId="0" applyFont="1"/>
    <xf numFmtId="0" fontId="7" fillId="0" borderId="0" xfId="0" applyFont="1" applyAlignment="1">
      <alignment horizontal="right"/>
    </xf>
    <xf numFmtId="164" fontId="2" fillId="0" borderId="0" xfId="0" applyNumberFormat="1" applyFont="1"/>
    <xf numFmtId="164" fontId="2" fillId="0" borderId="0" xfId="0" applyNumberFormat="1" applyFont="1" applyAlignment="1">
      <alignment horizontal="left"/>
    </xf>
    <xf numFmtId="0" fontId="7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164" fontId="7" fillId="0" borderId="0" xfId="0" applyNumberFormat="1" applyFont="1"/>
    <xf numFmtId="164" fontId="3" fillId="0" borderId="0" xfId="0" applyNumberFormat="1" applyFont="1" applyAlignment="1">
      <alignment horizontal="right"/>
    </xf>
    <xf numFmtId="164" fontId="6" fillId="0" borderId="0" xfId="0" applyNumberFormat="1" applyFont="1" applyAlignment="1">
      <alignment horizontal="right"/>
    </xf>
    <xf numFmtId="164" fontId="2" fillId="0" borderId="0" xfId="0" applyNumberFormat="1" applyFont="1" applyAlignment="1">
      <alignment horizontal="right"/>
    </xf>
    <xf numFmtId="1" fontId="2" fillId="0" borderId="0" xfId="0" applyNumberFormat="1" applyFont="1"/>
    <xf numFmtId="1" fontId="0" fillId="0" borderId="0" xfId="0" applyNumberFormat="1" applyFont="1"/>
    <xf numFmtId="0" fontId="9" fillId="0" borderId="0" xfId="0" applyFont="1"/>
    <xf numFmtId="0" fontId="2" fillId="2" borderId="0" xfId="0" applyFont="1" applyFill="1"/>
    <xf numFmtId="164" fontId="2" fillId="2" borderId="0" xfId="0" applyNumberFormat="1" applyFont="1" applyFill="1"/>
    <xf numFmtId="0" fontId="2" fillId="3" borderId="0" xfId="0" applyFont="1" applyFill="1"/>
    <xf numFmtId="164" fontId="2" fillId="3" borderId="0" xfId="0" applyNumberFormat="1" applyFont="1" applyFill="1"/>
    <xf numFmtId="0" fontId="2" fillId="4" borderId="0" xfId="0" applyFont="1" applyFill="1"/>
    <xf numFmtId="164" fontId="2" fillId="4" borderId="0" xfId="0" applyNumberFormat="1" applyFont="1" applyFill="1"/>
    <xf numFmtId="0" fontId="2" fillId="5" borderId="0" xfId="0" applyFont="1" applyFill="1"/>
    <xf numFmtId="164" fontId="2" fillId="5" borderId="0" xfId="0" applyNumberFormat="1" applyFont="1" applyFill="1"/>
    <xf numFmtId="0" fontId="2" fillId="6" borderId="0" xfId="0" applyFont="1" applyFill="1"/>
    <xf numFmtId="164" fontId="2" fillId="6" borderId="0" xfId="0" applyNumberFormat="1" applyFont="1" applyFill="1"/>
    <xf numFmtId="0" fontId="2" fillId="7" borderId="0" xfId="0" applyFont="1" applyFill="1"/>
    <xf numFmtId="164" fontId="2" fillId="7" borderId="0" xfId="0" applyNumberFormat="1" applyFont="1" applyFill="1"/>
    <xf numFmtId="0" fontId="2" fillId="8" borderId="0" xfId="0" applyFont="1" applyFill="1"/>
    <xf numFmtId="164" fontId="2" fillId="8" borderId="0" xfId="0" applyNumberFormat="1" applyFont="1" applyFill="1"/>
    <xf numFmtId="0" fontId="2" fillId="9" borderId="0" xfId="0" applyFont="1" applyFill="1"/>
    <xf numFmtId="164" fontId="2" fillId="9" borderId="0" xfId="0" applyNumberFormat="1" applyFont="1" applyFill="1"/>
    <xf numFmtId="0" fontId="2" fillId="10" borderId="0" xfId="0" applyFont="1" applyFill="1"/>
    <xf numFmtId="164" fontId="2" fillId="10" borderId="0" xfId="0" applyNumberFormat="1" applyFont="1" applyFill="1"/>
    <xf numFmtId="0" fontId="2" fillId="11" borderId="0" xfId="0" applyFont="1" applyFill="1"/>
    <xf numFmtId="164" fontId="2" fillId="11" borderId="0" xfId="0" applyNumberFormat="1" applyFont="1" applyFill="1"/>
    <xf numFmtId="0" fontId="2" fillId="0" borderId="0" xfId="0" applyFont="1" applyFill="1" applyAlignment="1">
      <alignment vertical="center"/>
    </xf>
    <xf numFmtId="0" fontId="7" fillId="0" borderId="0" xfId="0" applyFont="1" applyFill="1"/>
    <xf numFmtId="0" fontId="2" fillId="12" borderId="0" xfId="0" applyFont="1" applyFill="1"/>
    <xf numFmtId="164" fontId="2" fillId="12" borderId="0" xfId="0" applyNumberFormat="1" applyFont="1" applyFill="1"/>
    <xf numFmtId="0" fontId="2" fillId="13" borderId="0" xfId="0" applyFont="1" applyFill="1"/>
    <xf numFmtId="164" fontId="2" fillId="13" borderId="0" xfId="0" applyNumberFormat="1" applyFont="1" applyFill="1"/>
    <xf numFmtId="0" fontId="2" fillId="14" borderId="0" xfId="0" applyFont="1" applyFill="1"/>
    <xf numFmtId="164" fontId="2" fillId="14" borderId="0" xfId="0" applyNumberFormat="1" applyFont="1" applyFill="1"/>
    <xf numFmtId="0" fontId="2" fillId="15" borderId="0" xfId="0" applyFont="1" applyFill="1"/>
    <xf numFmtId="164" fontId="2" fillId="15" borderId="0" xfId="0" applyNumberFormat="1" applyFont="1" applyFill="1"/>
    <xf numFmtId="0" fontId="2" fillId="16" borderId="0" xfId="0" applyFont="1" applyFill="1"/>
    <xf numFmtId="164" fontId="2" fillId="16" borderId="0" xfId="0" applyNumberFormat="1" applyFont="1" applyFill="1"/>
    <xf numFmtId="0" fontId="2" fillId="17" borderId="0" xfId="0" applyFont="1" applyFill="1"/>
    <xf numFmtId="164" fontId="2" fillId="17" borderId="0" xfId="0" applyNumberFormat="1" applyFont="1" applyFill="1"/>
    <xf numFmtId="0" fontId="2" fillId="18" borderId="0" xfId="0" applyFont="1" applyFill="1"/>
    <xf numFmtId="164" fontId="2" fillId="18" borderId="0" xfId="0" applyNumberFormat="1" applyFont="1" applyFill="1"/>
    <xf numFmtId="0" fontId="2" fillId="19" borderId="0" xfId="0" applyFont="1" applyFill="1"/>
    <xf numFmtId="164" fontId="2" fillId="19" borderId="0" xfId="0" applyNumberFormat="1" applyFont="1" applyFill="1"/>
    <xf numFmtId="0" fontId="2" fillId="0" borderId="0" xfId="0" applyFont="1" applyFill="1" applyAlignment="1">
      <alignment horizontal="right"/>
    </xf>
    <xf numFmtId="0" fontId="2" fillId="0" borderId="0" xfId="0" applyFont="1" applyFill="1" applyAlignment="1">
      <alignment horizontal="left"/>
    </xf>
    <xf numFmtId="0" fontId="2" fillId="4" borderId="0" xfId="0" applyFont="1" applyFill="1" applyAlignment="1">
      <alignment horizontal="right"/>
    </xf>
    <xf numFmtId="0" fontId="2" fillId="4" borderId="0" xfId="0" applyFont="1" applyFill="1" applyAlignment="1">
      <alignment horizontal="left"/>
    </xf>
    <xf numFmtId="0" fontId="0" fillId="4" borderId="0" xfId="0" applyFont="1" applyFill="1"/>
    <xf numFmtId="164" fontId="2" fillId="0" borderId="0" xfId="0" applyNumberFormat="1" applyFont="1" applyFill="1" applyAlignment="1">
      <alignment horizontal="right"/>
    </xf>
    <xf numFmtId="1" fontId="2" fillId="0" borderId="0" xfId="0" applyNumberFormat="1" applyFont="1" applyAlignment="1">
      <alignment horizontal="right"/>
    </xf>
    <xf numFmtId="0" fontId="10" fillId="0" borderId="0" xfId="0" applyFont="1" applyAlignment="1">
      <alignment horizontal="right"/>
    </xf>
    <xf numFmtId="0" fontId="11" fillId="0" borderId="0" xfId="0" applyFont="1"/>
    <xf numFmtId="16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7397827859107848"/>
          <c:y val="0.11684900467170256"/>
          <c:w val="0.4856077484619678"/>
          <c:h val="0.50932019287148811"/>
        </c:manualLayout>
      </c:layout>
      <c:scatterChart>
        <c:scatterStyle val="lineMarker"/>
        <c:varyColors val="0"/>
        <c:ser>
          <c:idx val="0"/>
          <c:order val="0"/>
          <c:tx>
            <c:strRef>
              <c:f>Data!$AB$11</c:f>
              <c:strCache>
                <c:ptCount val="1"/>
                <c:pt idx="0">
                  <c:v>Normalized Intensity</c:v>
                </c:pt>
              </c:strCache>
            </c:strRef>
          </c:tx>
          <c:spPr>
            <a:ln w="47625">
              <a:noFill/>
            </a:ln>
          </c:spPr>
          <c:marker>
            <c:symbol val="square"/>
            <c:size val="7"/>
            <c:spPr>
              <a:solidFill>
                <a:srgbClr val="C00000"/>
              </a:solidFill>
              <a:ln w="12700">
                <a:solidFill>
                  <a:srgbClr val="C00000"/>
                </a:solidFill>
              </a:ln>
              <a:effectLst/>
            </c:spPr>
          </c:marker>
          <c:xVal>
            <c:numRef>
              <c:f>Data!$Z$12:$Z$22</c:f>
              <c:numCache>
                <c:formatCode>0.0000</c:formatCode>
                <c:ptCount val="11"/>
                <c:pt idx="0">
                  <c:v>32.213803848590089</c:v>
                </c:pt>
                <c:pt idx="1">
                  <c:v>34.431338657700699</c:v>
                </c:pt>
                <c:pt idx="2">
                  <c:v>36.652976946900239</c:v>
                </c:pt>
                <c:pt idx="3">
                  <c:v>47.86582072350145</c:v>
                </c:pt>
                <c:pt idx="4">
                  <c:v>57.43920001352874</c:v>
                </c:pt>
                <c:pt idx="5">
                  <c:v>63.135982006341891</c:v>
                </c:pt>
                <c:pt idx="6">
                  <c:v>67.402251828765401</c:v>
                </c:pt>
                <c:pt idx="7">
                  <c:v>68.715532749975267</c:v>
                </c:pt>
                <c:pt idx="8">
                  <c:v>70.095089958899393</c:v>
                </c:pt>
                <c:pt idx="9">
                  <c:v>72.589393421359972</c:v>
                </c:pt>
                <c:pt idx="10">
                  <c:v>77.932529400096556</c:v>
                </c:pt>
              </c:numCache>
            </c:numRef>
          </c:xVal>
          <c:yVal>
            <c:numRef>
              <c:f>Data!$AB$12:$AB$22</c:f>
              <c:numCache>
                <c:formatCode>0</c:formatCode>
                <c:ptCount val="11"/>
                <c:pt idx="0">
                  <c:v>23.903172605905585</c:v>
                </c:pt>
                <c:pt idx="1">
                  <c:v>26.503744262651601</c:v>
                </c:pt>
                <c:pt idx="2">
                  <c:v>100</c:v>
                </c:pt>
                <c:pt idx="3">
                  <c:v>15.142544389050656</c:v>
                </c:pt>
                <c:pt idx="4">
                  <c:v>17.107827571715152</c:v>
                </c:pt>
                <c:pt idx="5">
                  <c:v>18.953403724480463</c:v>
                </c:pt>
                <c:pt idx="6">
                  <c:v>2.5598897778635967</c:v>
                </c:pt>
                <c:pt idx="7">
                  <c:v>19.250659203928656</c:v>
                </c:pt>
                <c:pt idx="8">
                  <c:v>13.549571730688337</c:v>
                </c:pt>
                <c:pt idx="9">
                  <c:v>2.6949024552714973</c:v>
                </c:pt>
                <c:pt idx="10">
                  <c:v>3.2446057377985325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7B6-F949-817F-432931A891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3263808"/>
        <c:axId val="1"/>
      </c:scatterChart>
      <c:valAx>
        <c:axId val="763263808"/>
        <c:scaling>
          <c:orientation val="minMax"/>
          <c:max val="80"/>
          <c:min val="20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1200" b="0" i="0" u="none" strike="noStrike" baseline="0">
                    <a:solidFill>
                      <a:srgbClr val="000000"/>
                    </a:solidFill>
                    <a:latin typeface="Arial" charset="0"/>
                    <a:cs typeface="Arial" charset="0"/>
                  </a:rPr>
                  <a:t>2</a:t>
                </a:r>
                <a:r>
                  <a:rPr lang="en-US" sz="1200" b="0" i="0" u="none" strike="noStrike" baseline="0">
                    <a:solidFill>
                      <a:srgbClr val="000000"/>
                    </a:solidFill>
                    <a:latin typeface="Symbol" charset="0"/>
                    <a:cs typeface="Arial" charset="0"/>
                  </a:rPr>
                  <a:t>q</a:t>
                </a:r>
                <a:endParaRPr lang="en-US" sz="1200" b="0" i="0" u="none" strike="noStrike" baseline="0">
                  <a:solidFill>
                    <a:srgbClr val="000000"/>
                  </a:solidFill>
                  <a:latin typeface="Symbol" charset="0"/>
                </a:endParaRPr>
              </a:p>
            </c:rich>
          </c:tx>
          <c:layout>
            <c:manualLayout>
              <c:xMode val="edge"/>
              <c:yMode val="edge"/>
              <c:x val="0.50202391307379501"/>
              <c:y val="0.6901445264257087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</c:valAx>
      <c:valAx>
        <c:axId val="1"/>
        <c:scaling>
          <c:orientation val="minMax"/>
          <c:max val="100"/>
        </c:scaling>
        <c:delete val="0"/>
        <c:axPos val="l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Normalized Intensity</a:t>
                </a:r>
              </a:p>
            </c:rich>
          </c:tx>
          <c:layout>
            <c:manualLayout>
              <c:xMode val="edge"/>
              <c:yMode val="edge"/>
              <c:x val="0.1890241801166806"/>
              <c:y val="0.259592380278877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63263808"/>
        <c:crosses val="autoZero"/>
        <c:crossBetween val="midCat"/>
        <c:majorUnit val="20"/>
        <c:minorUnit val="1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/>
  <sheetViews>
    <sheetView workbookViewId="0"/>
  </sheetViews>
  <pageMargins left="0.75" right="0.75" top="1" bottom="1" header="0.5" footer="0.5"/>
  <headerFooter alignWithMargins="0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74100" cy="62865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6938B93-6F7B-5247-A315-B623FEC708A2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464"/>
  <sheetViews>
    <sheetView tabSelected="1" zoomScale="126" zoomScaleNormal="125" workbookViewId="0">
      <selection activeCell="H19" sqref="H19:J30"/>
    </sheetView>
  </sheetViews>
  <sheetFormatPr baseColWidth="10" defaultRowHeight="16" x14ac:dyDescent="0.2"/>
  <cols>
    <col min="1" max="3" width="5.1640625" style="2" customWidth="1"/>
    <col min="4" max="5" width="10.6640625" style="2" customWidth="1"/>
    <col min="6" max="6" width="2.83203125" style="2" customWidth="1"/>
    <col min="7" max="7" width="25.83203125" style="2" customWidth="1"/>
    <col min="8" max="10" width="5.1640625" style="2" customWidth="1"/>
    <col min="11" max="11" width="10.6640625" style="1" customWidth="1"/>
    <col min="12" max="12" width="4.33203125" style="2" customWidth="1"/>
    <col min="13" max="13" width="8.5" style="12" customWidth="1"/>
    <col min="14" max="17" width="10.6640625" style="9" customWidth="1"/>
    <col min="18" max="18" width="13.33203125" style="9" customWidth="1"/>
    <col min="19" max="22" width="10.6640625" style="9" customWidth="1"/>
    <col min="23" max="23" width="23.6640625" style="2" customWidth="1"/>
    <col min="24" max="24" width="15.6640625" style="2" customWidth="1"/>
    <col min="25" max="25" width="3.83203125" style="24" customWidth="1"/>
    <col min="26" max="26" width="24.83203125" style="2" customWidth="1"/>
    <col min="27" max="27" width="18" style="2" customWidth="1"/>
    <col min="28" max="28" width="22.33203125" style="2" customWidth="1"/>
    <col min="29" max="32" width="10.6640625" style="2" customWidth="1"/>
  </cols>
  <sheetData>
    <row r="1" spans="1:32" s="7" customFormat="1" ht="44" customHeight="1" x14ac:dyDescent="0.2">
      <c r="A1" s="40" t="s">
        <v>41</v>
      </c>
      <c r="B1" s="4"/>
      <c r="C1" s="4"/>
      <c r="D1" s="41"/>
      <c r="E1" s="41"/>
      <c r="F1" s="41"/>
      <c r="G1" s="41"/>
      <c r="H1" s="41"/>
      <c r="I1" s="41"/>
      <c r="K1" s="8"/>
      <c r="M1" s="11"/>
      <c r="N1" s="13"/>
      <c r="O1" s="13"/>
      <c r="P1" s="13"/>
      <c r="Q1" s="13"/>
      <c r="R1" s="9"/>
      <c r="S1" s="9"/>
      <c r="T1" s="9"/>
      <c r="U1" s="9"/>
      <c r="V1" s="9"/>
      <c r="W1" s="2"/>
      <c r="X1" s="2"/>
      <c r="Y1" s="24"/>
      <c r="Z1" s="2"/>
      <c r="AA1" s="2"/>
      <c r="AB1" s="2"/>
      <c r="AC1" s="2"/>
      <c r="AD1" s="2"/>
      <c r="AE1" s="2"/>
      <c r="AF1" s="2"/>
    </row>
    <row r="2" spans="1:32" s="3" customFormat="1" x14ac:dyDescent="0.2">
      <c r="A2" s="2"/>
      <c r="B2" s="2"/>
      <c r="C2" s="2" t="s">
        <v>4</v>
      </c>
      <c r="D2" s="2">
        <v>0.32090000000000002</v>
      </c>
      <c r="E2" s="2" t="s">
        <v>5</v>
      </c>
      <c r="F2" s="2"/>
      <c r="G2" s="2"/>
      <c r="H2" s="2"/>
      <c r="I2" s="2"/>
      <c r="J2" s="2"/>
      <c r="K2" s="1"/>
      <c r="L2" s="2"/>
      <c r="M2" s="12"/>
      <c r="N2" s="9"/>
      <c r="O2" s="9"/>
      <c r="P2" s="9"/>
      <c r="Q2" s="9"/>
      <c r="R2" s="9"/>
      <c r="S2" s="9"/>
      <c r="T2" s="9"/>
      <c r="U2" s="9"/>
      <c r="V2" s="9"/>
      <c r="W2" s="2"/>
      <c r="X2" s="2"/>
      <c r="Y2" s="24"/>
      <c r="Z2" s="2"/>
      <c r="AA2" s="2"/>
      <c r="AB2" s="2"/>
      <c r="AC2" s="2"/>
      <c r="AD2" s="2"/>
      <c r="AE2" s="2"/>
      <c r="AF2" s="2"/>
    </row>
    <row r="3" spans="1:32" s="3" customFormat="1" x14ac:dyDescent="0.2">
      <c r="A3" s="2"/>
      <c r="B3" s="2"/>
      <c r="C3" s="2" t="s">
        <v>6</v>
      </c>
      <c r="D3" s="2">
        <v>0.52100000000000002</v>
      </c>
      <c r="E3" s="2" t="s">
        <v>5</v>
      </c>
      <c r="F3" s="2"/>
      <c r="G3" s="2"/>
      <c r="H3" s="2"/>
      <c r="I3" s="2"/>
      <c r="J3" s="2"/>
      <c r="K3" s="1"/>
      <c r="L3" s="2"/>
      <c r="M3" s="12"/>
      <c r="N3" s="9"/>
      <c r="O3" s="9"/>
      <c r="P3" s="9"/>
      <c r="Q3" s="9"/>
      <c r="R3" s="9"/>
      <c r="S3" s="9"/>
      <c r="T3" s="9"/>
      <c r="U3" s="9"/>
      <c r="V3" s="9"/>
      <c r="W3" s="2"/>
      <c r="X3" s="2"/>
      <c r="Y3" s="24"/>
      <c r="Z3" s="2"/>
      <c r="AA3" s="2"/>
      <c r="AB3" s="2"/>
      <c r="AC3" s="2"/>
      <c r="AD3" s="2"/>
      <c r="AE3" s="2"/>
      <c r="AF3" s="2"/>
    </row>
    <row r="4" spans="1:32" s="3" customFormat="1" x14ac:dyDescent="0.2">
      <c r="A4" s="2"/>
      <c r="B4" s="2"/>
      <c r="C4" s="66" t="s">
        <v>73</v>
      </c>
      <c r="D4" s="2">
        <v>0.1542</v>
      </c>
      <c r="E4" s="2" t="s">
        <v>5</v>
      </c>
      <c r="F4" s="2"/>
      <c r="G4" s="2"/>
      <c r="H4" s="2"/>
      <c r="I4" s="2"/>
      <c r="J4" s="2"/>
      <c r="K4" s="1"/>
      <c r="L4" s="2"/>
      <c r="M4" s="12"/>
      <c r="N4" s="9"/>
      <c r="O4" s="9"/>
      <c r="P4" s="9"/>
      <c r="Q4" s="9"/>
      <c r="R4" s="9"/>
      <c r="S4" s="9"/>
      <c r="T4" s="9"/>
      <c r="U4" s="9"/>
      <c r="V4" s="9"/>
      <c r="W4" s="2"/>
      <c r="X4" s="2"/>
      <c r="Y4" s="24"/>
      <c r="Z4" s="2"/>
      <c r="AA4" s="2"/>
      <c r="AB4" s="2"/>
      <c r="AC4" s="2"/>
      <c r="AD4" s="2"/>
      <c r="AE4" s="2"/>
      <c r="AF4" s="2"/>
    </row>
    <row r="5" spans="1:32" ht="33" customHeight="1" x14ac:dyDescent="0.25">
      <c r="A5" s="65" t="s">
        <v>0</v>
      </c>
      <c r="B5" s="65" t="s">
        <v>1</v>
      </c>
      <c r="C5" s="65" t="s">
        <v>2</v>
      </c>
      <c r="D5" s="1" t="s">
        <v>3</v>
      </c>
      <c r="E5" s="1" t="s">
        <v>7</v>
      </c>
      <c r="M5" s="12" t="s">
        <v>7</v>
      </c>
      <c r="N5" s="14" t="s">
        <v>33</v>
      </c>
      <c r="O5" s="15" t="s">
        <v>29</v>
      </c>
      <c r="P5" s="15" t="s">
        <v>30</v>
      </c>
      <c r="Q5" s="14" t="s">
        <v>31</v>
      </c>
      <c r="R5" s="16" t="s">
        <v>34</v>
      </c>
      <c r="S5" s="16" t="s">
        <v>28</v>
      </c>
      <c r="T5" s="16" t="s">
        <v>35</v>
      </c>
      <c r="U5" s="16" t="s">
        <v>36</v>
      </c>
      <c r="V5" s="16" t="s">
        <v>37</v>
      </c>
      <c r="W5" s="1" t="s">
        <v>38</v>
      </c>
      <c r="X5" s="1" t="s">
        <v>39</v>
      </c>
    </row>
    <row r="6" spans="1:32" s="6" customFormat="1" ht="22" customHeight="1" x14ac:dyDescent="0.2">
      <c r="A6" s="20">
        <v>1</v>
      </c>
      <c r="B6" s="20">
        <v>0</v>
      </c>
      <c r="C6" s="20">
        <v>0</v>
      </c>
      <c r="D6" s="21">
        <f>(4/3)*((A6^2+A6*B6+B6^2)/($D$2^2))+(C6^2/$D$3^2)</f>
        <v>12.947898981657454</v>
      </c>
      <c r="E6" s="21">
        <f>SQRT(1/D6)</f>
        <v>0.27790755207442636</v>
      </c>
      <c r="F6" s="2"/>
      <c r="G6" s="2" t="s">
        <v>87</v>
      </c>
      <c r="H6" s="22">
        <v>0</v>
      </c>
      <c r="I6" s="22">
        <v>0</v>
      </c>
      <c r="J6" s="22">
        <v>1</v>
      </c>
      <c r="K6" s="1" t="s">
        <v>26</v>
      </c>
      <c r="L6" s="1" t="s">
        <v>32</v>
      </c>
      <c r="M6" s="10">
        <f>E10</f>
        <v>0.52100000000000002</v>
      </c>
      <c r="N6" s="9">
        <f>$D$4/(2*M6)</f>
        <v>0.14798464491362764</v>
      </c>
      <c r="O6" s="9">
        <f>ASIN(N6)</f>
        <v>0.14853016871917352</v>
      </c>
      <c r="P6" s="9">
        <f>O6*180/PI()</f>
        <v>8.5101517979746824</v>
      </c>
      <c r="Q6" s="9">
        <f>2*P6</f>
        <v>17.020303595949365</v>
      </c>
      <c r="R6" s="9">
        <f>N6/(1.542)</f>
        <v>9.5969289827255277E-2</v>
      </c>
      <c r="S6" s="9">
        <f>12-41.78214*R6^2*(2.268*EXP(-73.67*R6^2)+1.803*EXP(-20.175*R6^2)+0.839*EXP(-3.013*R6^2)+0.289*EXP(-0.405*R6^2))</f>
        <v>10.556184006196572</v>
      </c>
      <c r="T6" s="67" t="s">
        <v>71</v>
      </c>
      <c r="U6" s="68"/>
      <c r="V6" s="68"/>
      <c r="W6" s="68"/>
      <c r="X6" s="68"/>
      <c r="Y6" s="24"/>
      <c r="Z6" s="2"/>
      <c r="AA6" s="2"/>
      <c r="AB6" s="2"/>
      <c r="AC6" s="2"/>
      <c r="AD6" s="2"/>
      <c r="AE6" s="2"/>
      <c r="AF6" s="2"/>
    </row>
    <row r="7" spans="1:32" s="6" customFormat="1" ht="22" customHeight="1" x14ac:dyDescent="0.2">
      <c r="A7" s="20">
        <v>-1</v>
      </c>
      <c r="B7" s="20">
        <v>0</v>
      </c>
      <c r="C7" s="20">
        <v>0</v>
      </c>
      <c r="D7" s="21">
        <f t="shared" ref="D7:D70" si="0">(4/3)*((A7^2+A7*B7+B7^2)/($D$2^2))+(C7^2/$D$3^2)</f>
        <v>12.947898981657454</v>
      </c>
      <c r="E7" s="21">
        <f t="shared" ref="E7:E70" si="1">SQRT(1/D7)</f>
        <v>0.27790755207442636</v>
      </c>
      <c r="F7" s="2"/>
      <c r="G7" s="2" t="s">
        <v>9</v>
      </c>
      <c r="H7" s="22">
        <v>0</v>
      </c>
      <c r="I7" s="22">
        <v>0</v>
      </c>
      <c r="J7" s="22">
        <v>-1</v>
      </c>
      <c r="K7" s="1"/>
      <c r="L7" s="2"/>
      <c r="M7" s="12"/>
      <c r="N7" s="9"/>
      <c r="O7" s="9"/>
      <c r="P7" s="9"/>
      <c r="Q7" s="9"/>
      <c r="R7" s="9"/>
      <c r="V7" s="18"/>
      <c r="W7" s="9"/>
      <c r="X7" s="9"/>
      <c r="Y7" s="24"/>
      <c r="Z7" s="2"/>
      <c r="AA7" s="2"/>
      <c r="AB7" s="2"/>
      <c r="AC7" s="2"/>
      <c r="AD7" s="2"/>
      <c r="AE7" s="2"/>
      <c r="AF7" s="2"/>
    </row>
    <row r="8" spans="1:32" s="6" customFormat="1" ht="22" customHeight="1" x14ac:dyDescent="0.2">
      <c r="A8" s="20">
        <v>0</v>
      </c>
      <c r="B8" s="20">
        <v>1</v>
      </c>
      <c r="C8" s="20">
        <v>0</v>
      </c>
      <c r="D8" s="21">
        <f t="shared" si="0"/>
        <v>12.947898981657454</v>
      </c>
      <c r="E8" s="21">
        <f t="shared" si="1"/>
        <v>0.27790755207442636</v>
      </c>
      <c r="F8" s="2"/>
      <c r="G8" s="2"/>
      <c r="H8" s="4"/>
      <c r="I8" s="4"/>
      <c r="J8" s="4"/>
      <c r="K8" s="1"/>
      <c r="L8" s="2"/>
      <c r="M8" s="12"/>
      <c r="N8" s="9"/>
      <c r="O8" s="9"/>
      <c r="P8" s="9"/>
      <c r="Q8" s="9"/>
      <c r="R8" s="9"/>
      <c r="V8" s="18"/>
      <c r="W8" s="9"/>
      <c r="X8" s="9"/>
      <c r="Y8" s="24"/>
      <c r="Z8" s="2"/>
      <c r="AA8" s="2"/>
      <c r="AB8" s="2"/>
      <c r="AC8" s="2"/>
      <c r="AD8" s="2"/>
      <c r="AE8" s="2"/>
      <c r="AF8" s="2"/>
    </row>
    <row r="9" spans="1:32" s="6" customFormat="1" ht="22" customHeight="1" x14ac:dyDescent="0.2">
      <c r="A9" s="20">
        <v>0</v>
      </c>
      <c r="B9" s="20">
        <v>-1</v>
      </c>
      <c r="C9" s="20">
        <v>0</v>
      </c>
      <c r="D9" s="21">
        <f t="shared" si="0"/>
        <v>12.947898981657454</v>
      </c>
      <c r="E9" s="21">
        <f t="shared" si="1"/>
        <v>0.27790755207442636</v>
      </c>
      <c r="F9" s="2"/>
      <c r="G9" s="2" t="s">
        <v>74</v>
      </c>
      <c r="H9" s="20">
        <v>1</v>
      </c>
      <c r="I9" s="20">
        <v>0</v>
      </c>
      <c r="J9" s="20">
        <v>0</v>
      </c>
      <c r="K9" s="1" t="s">
        <v>25</v>
      </c>
      <c r="L9" s="1" t="s">
        <v>32</v>
      </c>
      <c r="M9" s="10">
        <f>E6</f>
        <v>0.27790755207442636</v>
      </c>
      <c r="N9" s="9">
        <f>$D$4/(2*M9)</f>
        <v>0.27743038799950231</v>
      </c>
      <c r="O9" s="9">
        <f>ASIN(N9)</f>
        <v>0.28111847087475894</v>
      </c>
      <c r="P9" s="9">
        <f>O9*180/PI()</f>
        <v>16.106901924295045</v>
      </c>
      <c r="Q9" s="9">
        <f>2*P9</f>
        <v>32.213803848590089</v>
      </c>
      <c r="R9" s="9">
        <f>N9/(1.542)</f>
        <v>0.17991594552496906</v>
      </c>
      <c r="S9" s="9">
        <f>12-41.78214*R9^2*(2.268*EXP(-73.67*R9^2)+1.803*EXP(-20.175*R9^2)+0.839*EXP(-3.013*R9^2)+0.289*EXP(-0.405*R9^2))</f>
        <v>9.0332465359200178</v>
      </c>
      <c r="T9" s="9">
        <f>-S9</f>
        <v>-9.0332465359200178</v>
      </c>
      <c r="U9" s="9">
        <f>T9^2</f>
        <v>81.599542978711</v>
      </c>
      <c r="V9" s="17">
        <v>6</v>
      </c>
      <c r="W9" s="9">
        <f>(1+(COS(2*O9))^2)/((SIN(O9))^2*COS(O9))</f>
        <v>23.203666285598182</v>
      </c>
      <c r="X9" s="9">
        <f>U9*V9*W9</f>
        <v>11360.451386012019</v>
      </c>
      <c r="Y9" s="24"/>
      <c r="Z9" s="2"/>
      <c r="AA9" s="9"/>
      <c r="AB9" s="2"/>
      <c r="AC9" s="2"/>
      <c r="AD9" s="2"/>
      <c r="AE9" s="2"/>
      <c r="AF9" s="2"/>
    </row>
    <row r="10" spans="1:32" s="6" customFormat="1" ht="22" customHeight="1" x14ac:dyDescent="0.2">
      <c r="A10" s="22">
        <v>0</v>
      </c>
      <c r="B10" s="22">
        <v>0</v>
      </c>
      <c r="C10" s="22">
        <v>1</v>
      </c>
      <c r="D10" s="23">
        <f t="shared" si="0"/>
        <v>3.6840418359790887</v>
      </c>
      <c r="E10" s="23">
        <f t="shared" si="1"/>
        <v>0.52100000000000002</v>
      </c>
      <c r="F10" s="2"/>
      <c r="G10" s="2" t="s">
        <v>8</v>
      </c>
      <c r="H10" s="20">
        <v>-1</v>
      </c>
      <c r="I10" s="20">
        <v>0</v>
      </c>
      <c r="J10" s="20">
        <v>0</v>
      </c>
      <c r="K10" s="1"/>
      <c r="L10" s="2"/>
      <c r="M10" s="12"/>
      <c r="N10" s="9"/>
      <c r="O10" s="9"/>
      <c r="P10" s="9"/>
      <c r="Q10" s="9"/>
      <c r="R10" s="9"/>
      <c r="V10" s="18"/>
      <c r="W10" s="9"/>
      <c r="X10" s="9"/>
      <c r="Y10" s="24"/>
      <c r="Z10" s="2"/>
      <c r="AA10" s="2"/>
      <c r="AB10" s="2"/>
      <c r="AC10" s="2"/>
      <c r="AD10" s="2"/>
      <c r="AE10" s="2"/>
      <c r="AF10" s="2"/>
    </row>
    <row r="11" spans="1:32" s="6" customFormat="1" ht="22" customHeight="1" x14ac:dyDescent="0.2">
      <c r="A11" s="22">
        <v>0</v>
      </c>
      <c r="B11" s="22">
        <v>0</v>
      </c>
      <c r="C11" s="22">
        <v>-1</v>
      </c>
      <c r="D11" s="23">
        <f t="shared" si="0"/>
        <v>3.6840418359790887</v>
      </c>
      <c r="E11" s="23">
        <f t="shared" si="1"/>
        <v>0.52100000000000002</v>
      </c>
      <c r="F11" s="2"/>
      <c r="G11" s="2"/>
      <c r="H11" s="20">
        <v>0</v>
      </c>
      <c r="I11" s="20">
        <v>1</v>
      </c>
      <c r="J11" s="20">
        <v>0</v>
      </c>
      <c r="K11" s="1"/>
      <c r="L11" s="2"/>
      <c r="M11" s="12"/>
      <c r="N11" s="9"/>
      <c r="O11" s="9"/>
      <c r="P11" s="9"/>
      <c r="Q11" s="9"/>
      <c r="R11" s="9"/>
      <c r="V11" s="18"/>
      <c r="W11" s="9"/>
      <c r="X11" s="9"/>
      <c r="Y11" s="24"/>
      <c r="Z11" s="14" t="s">
        <v>31</v>
      </c>
      <c r="AA11" s="1" t="s">
        <v>39</v>
      </c>
      <c r="AB11" s="1" t="s">
        <v>40</v>
      </c>
      <c r="AC11" s="2"/>
      <c r="AD11" s="2"/>
      <c r="AE11" s="2"/>
      <c r="AF11" s="2"/>
    </row>
    <row r="12" spans="1:32" s="6" customFormat="1" ht="22" customHeight="1" x14ac:dyDescent="0.2">
      <c r="A12" s="32">
        <v>1</v>
      </c>
      <c r="B12" s="32">
        <v>1</v>
      </c>
      <c r="C12" s="32">
        <v>0</v>
      </c>
      <c r="D12" s="33">
        <f t="shared" si="0"/>
        <v>38.843696944972358</v>
      </c>
      <c r="E12" s="33">
        <f t="shared" si="1"/>
        <v>0.16045000000000001</v>
      </c>
      <c r="F12" s="2"/>
      <c r="G12" s="2"/>
      <c r="H12" s="20">
        <v>0</v>
      </c>
      <c r="I12" s="20">
        <v>-1</v>
      </c>
      <c r="J12" s="20">
        <v>0</v>
      </c>
      <c r="K12" s="1"/>
      <c r="L12" s="2"/>
      <c r="M12" s="12"/>
      <c r="N12" s="9"/>
      <c r="O12" s="9"/>
      <c r="P12" s="9"/>
      <c r="Q12" s="9"/>
      <c r="R12" s="9"/>
      <c r="V12" s="18"/>
      <c r="W12" s="9"/>
      <c r="X12" s="9"/>
      <c r="Y12" s="24"/>
      <c r="Z12" s="9">
        <f>Q9</f>
        <v>32.213803848590089</v>
      </c>
      <c r="AA12" s="9">
        <f>X9</f>
        <v>11360.451386012019</v>
      </c>
      <c r="AB12" s="64">
        <f>(AA12/$AA$24)*100</f>
        <v>23.903172605905585</v>
      </c>
      <c r="AC12" s="2"/>
      <c r="AD12" s="2"/>
      <c r="AE12" s="2"/>
      <c r="AF12" s="2"/>
    </row>
    <row r="13" spans="1:32" s="6" customFormat="1" ht="22" customHeight="1" x14ac:dyDescent="0.2">
      <c r="A13" s="20">
        <v>-1</v>
      </c>
      <c r="B13" s="20">
        <v>1</v>
      </c>
      <c r="C13" s="20">
        <v>0</v>
      </c>
      <c r="D13" s="21">
        <f t="shared" si="0"/>
        <v>12.947898981657454</v>
      </c>
      <c r="E13" s="21">
        <f t="shared" si="1"/>
        <v>0.27790755207442636</v>
      </c>
      <c r="F13" s="2"/>
      <c r="G13" s="2"/>
      <c r="H13" s="20">
        <v>-1</v>
      </c>
      <c r="I13" s="20">
        <v>1</v>
      </c>
      <c r="J13" s="20">
        <v>0</v>
      </c>
      <c r="K13" s="1"/>
      <c r="L13" s="2"/>
      <c r="M13" s="12"/>
      <c r="N13" s="9"/>
      <c r="O13" s="9"/>
      <c r="P13" s="9"/>
      <c r="Q13" s="9"/>
      <c r="R13" s="9"/>
      <c r="V13" s="18"/>
      <c r="W13" s="9"/>
      <c r="X13" s="9"/>
      <c r="Y13" s="24"/>
      <c r="Z13" s="9">
        <f>Q16</f>
        <v>34.431338657700699</v>
      </c>
      <c r="AA13" s="9">
        <f>X16</f>
        <v>12596.424048277142</v>
      </c>
      <c r="AB13" s="64">
        <f t="shared" ref="AB13:AB22" si="2">(AA13/$AA$24)*100</f>
        <v>26.503744262651601</v>
      </c>
      <c r="AC13" s="2"/>
      <c r="AD13" s="2"/>
      <c r="AE13" s="2"/>
      <c r="AF13" s="2"/>
    </row>
    <row r="14" spans="1:32" s="6" customFormat="1" ht="22" customHeight="1" x14ac:dyDescent="0.2">
      <c r="A14" s="20">
        <v>1</v>
      </c>
      <c r="B14" s="20">
        <v>-1</v>
      </c>
      <c r="C14" s="20">
        <v>0</v>
      </c>
      <c r="D14" s="21">
        <f t="shared" si="0"/>
        <v>12.947898981657454</v>
      </c>
      <c r="E14" s="21">
        <f t="shared" si="1"/>
        <v>0.27790755207442636</v>
      </c>
      <c r="F14" s="2"/>
      <c r="G14" s="2"/>
      <c r="H14" s="20">
        <v>1</v>
      </c>
      <c r="I14" s="20">
        <v>-1</v>
      </c>
      <c r="J14" s="20">
        <v>0</v>
      </c>
      <c r="K14" s="1"/>
      <c r="L14" s="2"/>
      <c r="M14" s="12"/>
      <c r="N14" s="9"/>
      <c r="O14" s="9"/>
      <c r="P14" s="9"/>
      <c r="Q14" s="9"/>
      <c r="R14" s="9"/>
      <c r="V14" s="18"/>
      <c r="W14" s="9"/>
      <c r="X14" s="9"/>
      <c r="Y14" s="24"/>
      <c r="Z14" s="9">
        <f>Q19</f>
        <v>36.652976946900239</v>
      </c>
      <c r="AA14" s="9">
        <f>X19</f>
        <v>47526.960430370964</v>
      </c>
      <c r="AB14" s="64">
        <f t="shared" si="2"/>
        <v>100</v>
      </c>
      <c r="AC14" s="2"/>
      <c r="AD14" s="2"/>
      <c r="AE14" s="2"/>
      <c r="AF14" s="2"/>
    </row>
    <row r="15" spans="1:32" s="6" customFormat="1" ht="22" customHeight="1" x14ac:dyDescent="0.2">
      <c r="A15" s="32">
        <v>-1</v>
      </c>
      <c r="B15" s="32">
        <v>-1</v>
      </c>
      <c r="C15" s="32">
        <v>0</v>
      </c>
      <c r="D15" s="33">
        <f t="shared" si="0"/>
        <v>38.843696944972358</v>
      </c>
      <c r="E15" s="33">
        <f t="shared" si="1"/>
        <v>0.16045000000000001</v>
      </c>
      <c r="F15" s="2"/>
      <c r="G15" s="2"/>
      <c r="H15" s="2"/>
      <c r="I15" s="2"/>
      <c r="J15" s="2"/>
      <c r="K15" s="1"/>
      <c r="L15" s="2"/>
      <c r="M15" s="12"/>
      <c r="N15" s="9"/>
      <c r="O15" s="9"/>
      <c r="P15" s="9"/>
      <c r="Q15" s="9"/>
      <c r="R15" s="9"/>
      <c r="V15" s="18"/>
      <c r="W15" s="9"/>
      <c r="X15" s="9"/>
      <c r="Y15" s="24"/>
      <c r="Z15" s="9">
        <f>Q32</f>
        <v>47.86582072350145</v>
      </c>
      <c r="AA15" s="9">
        <f>X32</f>
        <v>7196.791079935464</v>
      </c>
      <c r="AB15" s="64">
        <f t="shared" si="2"/>
        <v>15.142544389050656</v>
      </c>
      <c r="AC15" s="2"/>
      <c r="AD15" s="2"/>
      <c r="AE15" s="2"/>
      <c r="AF15" s="2"/>
    </row>
    <row r="16" spans="1:32" s="6" customFormat="1" ht="22" customHeight="1" x14ac:dyDescent="0.2">
      <c r="A16" s="28">
        <v>1</v>
      </c>
      <c r="B16" s="28">
        <v>0</v>
      </c>
      <c r="C16" s="28">
        <v>1</v>
      </c>
      <c r="D16" s="29">
        <f t="shared" si="0"/>
        <v>16.631940817636544</v>
      </c>
      <c r="E16" s="29">
        <f t="shared" si="1"/>
        <v>0.24520455556823967</v>
      </c>
      <c r="F16" s="2"/>
      <c r="G16" s="2" t="s">
        <v>88</v>
      </c>
      <c r="H16" s="24">
        <v>0</v>
      </c>
      <c r="I16" s="24">
        <v>0</v>
      </c>
      <c r="J16" s="24">
        <v>2</v>
      </c>
      <c r="K16" s="1" t="s">
        <v>26</v>
      </c>
      <c r="L16" s="1" t="s">
        <v>32</v>
      </c>
      <c r="M16" s="10">
        <f>E34</f>
        <v>0.26050000000000001</v>
      </c>
      <c r="N16" s="9">
        <f>$D$4/(2*M16)</f>
        <v>0.29596928982725529</v>
      </c>
      <c r="O16" s="9">
        <f>ASIN(N16)</f>
        <v>0.30047011272304103</v>
      </c>
      <c r="P16" s="9">
        <f>O16*180/PI()</f>
        <v>17.21566932885035</v>
      </c>
      <c r="Q16" s="9">
        <f>2*P16</f>
        <v>34.431338657700699</v>
      </c>
      <c r="R16" s="9">
        <f>N16/(1.542)</f>
        <v>0.19193857965451055</v>
      </c>
      <c r="S16" s="9">
        <f>12-41.78214*R16^2*(2.268*EXP(-73.67*R16^2)+1.803*EXP(-20.175*R16^2)+0.839*EXP(-3.013*R16^2)+0.289*EXP(-0.405*R16^2))</f>
        <v>8.8547880371772898</v>
      </c>
      <c r="T16" s="9">
        <f>-2*S16</f>
        <v>-17.70957607435458</v>
      </c>
      <c r="U16" s="9">
        <f>T16^2</f>
        <v>313.62908473335216</v>
      </c>
      <c r="V16" s="17">
        <v>2</v>
      </c>
      <c r="W16" s="9">
        <f>(1+(COS(2*O16))^2)/((SIN(O16))^2*COS(O16))</f>
        <v>20.081721787675779</v>
      </c>
      <c r="X16" s="9">
        <f>U16*V16*W16</f>
        <v>12596.424048277142</v>
      </c>
      <c r="Y16" s="24"/>
      <c r="Z16" s="9">
        <f>Q48</f>
        <v>57.43920001352874</v>
      </c>
      <c r="AA16" s="9">
        <f>X48</f>
        <v>8130.830440505154</v>
      </c>
      <c r="AB16" s="64">
        <f t="shared" si="2"/>
        <v>17.107827571715152</v>
      </c>
      <c r="AC16" s="2"/>
      <c r="AD16" s="2"/>
      <c r="AE16" s="2"/>
      <c r="AF16" s="2"/>
    </row>
    <row r="17" spans="1:32" s="6" customFormat="1" ht="22" customHeight="1" x14ac:dyDescent="0.2">
      <c r="A17" s="28">
        <v>-1</v>
      </c>
      <c r="B17" s="28">
        <v>0</v>
      </c>
      <c r="C17" s="28">
        <v>1</v>
      </c>
      <c r="D17" s="29">
        <f t="shared" si="0"/>
        <v>16.631940817636544</v>
      </c>
      <c r="E17" s="29">
        <f t="shared" si="1"/>
        <v>0.24520455556823967</v>
      </c>
      <c r="F17" s="2"/>
      <c r="G17" s="2" t="s">
        <v>14</v>
      </c>
      <c r="H17" s="24">
        <v>0</v>
      </c>
      <c r="I17" s="24">
        <v>0</v>
      </c>
      <c r="J17" s="24">
        <v>-2</v>
      </c>
      <c r="K17" s="1"/>
      <c r="L17" s="2"/>
      <c r="M17" s="12"/>
      <c r="N17" s="9"/>
      <c r="O17" s="9"/>
      <c r="P17" s="9"/>
      <c r="Q17" s="9"/>
      <c r="R17" s="9"/>
      <c r="V17" s="18"/>
      <c r="W17" s="9"/>
      <c r="X17" s="9"/>
      <c r="Y17" s="24"/>
      <c r="Z17" s="9">
        <f>Q68</f>
        <v>63.135982006341891</v>
      </c>
      <c r="AA17" s="9">
        <f>X68</f>
        <v>9007.9766883422872</v>
      </c>
      <c r="AB17" s="64">
        <f t="shared" si="2"/>
        <v>18.953403724480463</v>
      </c>
      <c r="AC17" s="2"/>
      <c r="AD17" s="2"/>
      <c r="AE17" s="2"/>
      <c r="AF17" s="2"/>
    </row>
    <row r="18" spans="1:32" s="6" customFormat="1" ht="22" customHeight="1" x14ac:dyDescent="0.2">
      <c r="A18" s="28">
        <v>1</v>
      </c>
      <c r="B18" s="28">
        <v>0</v>
      </c>
      <c r="C18" s="28">
        <v>-1</v>
      </c>
      <c r="D18" s="29">
        <f t="shared" si="0"/>
        <v>16.631940817636544</v>
      </c>
      <c r="E18" s="29">
        <f t="shared" si="1"/>
        <v>0.24520455556823967</v>
      </c>
      <c r="F18" s="2"/>
      <c r="G18" s="2"/>
      <c r="H18" s="2"/>
      <c r="I18" s="2"/>
      <c r="J18" s="2"/>
      <c r="K18" s="1"/>
      <c r="L18" s="2"/>
      <c r="M18" s="12"/>
      <c r="N18" s="9"/>
      <c r="O18" s="9"/>
      <c r="P18" s="9"/>
      <c r="Q18" s="9"/>
      <c r="R18" s="9"/>
      <c r="V18" s="18"/>
      <c r="W18" s="9"/>
      <c r="X18" s="9"/>
      <c r="Y18" s="24"/>
      <c r="Z18" s="9">
        <f>Q81</f>
        <v>67.402251828765401</v>
      </c>
      <c r="AA18" s="9">
        <f>X81</f>
        <v>1216.6378017863428</v>
      </c>
      <c r="AB18" s="64">
        <f t="shared" si="2"/>
        <v>2.5598897778635967</v>
      </c>
      <c r="AC18" s="2"/>
      <c r="AD18" s="2"/>
      <c r="AE18" s="2"/>
      <c r="AF18" s="2"/>
    </row>
    <row r="19" spans="1:32" s="6" customFormat="1" ht="22" customHeight="1" x14ac:dyDescent="0.2">
      <c r="A19" s="28">
        <v>-1</v>
      </c>
      <c r="B19" s="28">
        <v>0</v>
      </c>
      <c r="C19" s="28">
        <v>-1</v>
      </c>
      <c r="D19" s="29">
        <f t="shared" si="0"/>
        <v>16.631940817636544</v>
      </c>
      <c r="E19" s="29">
        <f t="shared" si="1"/>
        <v>0.24520455556823967</v>
      </c>
      <c r="F19" s="2"/>
      <c r="G19" s="2" t="s">
        <v>75</v>
      </c>
      <c r="H19" s="28">
        <v>1</v>
      </c>
      <c r="I19" s="28">
        <v>0</v>
      </c>
      <c r="J19" s="28">
        <v>1</v>
      </c>
      <c r="K19" s="1" t="s">
        <v>27</v>
      </c>
      <c r="L19" s="1" t="s">
        <v>32</v>
      </c>
      <c r="M19" s="10">
        <f>E16</f>
        <v>0.24520455556823967</v>
      </c>
      <c r="N19" s="9">
        <f>$D$4/(2*M19)</f>
        <v>0.31443135231043173</v>
      </c>
      <c r="O19" s="9">
        <f>ASIN(N19)</f>
        <v>0.31985756419049399</v>
      </c>
      <c r="P19" s="9">
        <f>O19*180/PI()</f>
        <v>18.326488473450119</v>
      </c>
      <c r="Q19" s="9">
        <f>2*P19</f>
        <v>36.652976946900239</v>
      </c>
      <c r="R19" s="9">
        <f>N19/(1.542)</f>
        <v>0.20391138282129165</v>
      </c>
      <c r="S19" s="9">
        <f>12-41.78214*R19^2*(2.268*EXP(-73.67*R19^2)+1.803*EXP(-20.175*R19^2)+0.839*EXP(-3.013*R19^2)+0.289*EXP(-0.405*R19^2))</f>
        <v>8.6823988545118116</v>
      </c>
      <c r="T19" s="9">
        <f>SQRT(3)*S19</f>
        <v>15.038355947592278</v>
      </c>
      <c r="U19" s="9">
        <f>T19^2</f>
        <v>226.15214960648404</v>
      </c>
      <c r="V19" s="17">
        <v>12</v>
      </c>
      <c r="W19" s="9">
        <f>(1+(COS(2*O19))^2)/((SIN(O19))^2*COS(O19))</f>
        <v>17.512900243291309</v>
      </c>
      <c r="X19" s="9">
        <f>U19*V19*W19</f>
        <v>47526.960430370964</v>
      </c>
      <c r="Y19" s="24"/>
      <c r="Z19" s="9">
        <f>Q88</f>
        <v>68.715532749975267</v>
      </c>
      <c r="AA19" s="9">
        <f>X88</f>
        <v>9149.2531824367379</v>
      </c>
      <c r="AB19" s="64">
        <f t="shared" si="2"/>
        <v>19.250659203928656</v>
      </c>
      <c r="AC19" s="2"/>
      <c r="AD19" s="2"/>
      <c r="AE19" s="2"/>
      <c r="AF19" s="2"/>
    </row>
    <row r="20" spans="1:32" s="6" customFormat="1" ht="22" customHeight="1" x14ac:dyDescent="0.2">
      <c r="A20" s="28">
        <v>0</v>
      </c>
      <c r="B20" s="28">
        <v>1</v>
      </c>
      <c r="C20" s="28">
        <v>1</v>
      </c>
      <c r="D20" s="29">
        <f t="shared" si="0"/>
        <v>16.631940817636544</v>
      </c>
      <c r="E20" s="29">
        <f t="shared" si="1"/>
        <v>0.24520455556823967</v>
      </c>
      <c r="F20" s="2"/>
      <c r="G20" s="2" t="s">
        <v>11</v>
      </c>
      <c r="H20" s="28">
        <v>-1</v>
      </c>
      <c r="I20" s="28">
        <v>0</v>
      </c>
      <c r="J20" s="28">
        <v>1</v>
      </c>
      <c r="K20" s="1"/>
      <c r="L20" s="2"/>
      <c r="M20" s="12"/>
      <c r="N20" s="9"/>
      <c r="O20" s="9"/>
      <c r="P20" s="9"/>
      <c r="Q20" s="9"/>
      <c r="R20" s="9"/>
      <c r="V20" s="18"/>
      <c r="W20" s="9"/>
      <c r="X20" s="9"/>
      <c r="Y20" s="24"/>
      <c r="Z20" s="9">
        <f>Q101</f>
        <v>70.095089958899393</v>
      </c>
      <c r="AA20" s="9">
        <f>X101</f>
        <v>6439.6995949289758</v>
      </c>
      <c r="AB20" s="64">
        <f t="shared" si="2"/>
        <v>13.549571730688337</v>
      </c>
      <c r="AC20" s="2"/>
      <c r="AD20" s="2"/>
      <c r="AE20" s="2"/>
      <c r="AF20" s="2"/>
    </row>
    <row r="21" spans="1:32" s="6" customFormat="1" ht="22" customHeight="1" x14ac:dyDescent="0.2">
      <c r="A21" s="28">
        <v>0</v>
      </c>
      <c r="B21" s="28">
        <v>-1</v>
      </c>
      <c r="C21" s="28">
        <v>1</v>
      </c>
      <c r="D21" s="29">
        <f t="shared" si="0"/>
        <v>16.631940817636544</v>
      </c>
      <c r="E21" s="29">
        <f t="shared" si="1"/>
        <v>0.24520455556823967</v>
      </c>
      <c r="F21" s="2"/>
      <c r="G21" s="2"/>
      <c r="H21" s="28">
        <v>1</v>
      </c>
      <c r="I21" s="28">
        <v>0</v>
      </c>
      <c r="J21" s="28">
        <v>-1</v>
      </c>
      <c r="K21" s="1"/>
      <c r="L21" s="2"/>
      <c r="M21" s="12"/>
      <c r="N21" s="9"/>
      <c r="O21" s="9"/>
      <c r="P21" s="9"/>
      <c r="Q21" s="9"/>
      <c r="R21" s="9"/>
      <c r="V21" s="18"/>
      <c r="W21" s="9"/>
      <c r="X21" s="9"/>
      <c r="Y21" s="24"/>
      <c r="Z21" s="9">
        <f>Q114</f>
        <v>72.589393421359972</v>
      </c>
      <c r="AA21" s="9">
        <f>X114</f>
        <v>1280.8052235539801</v>
      </c>
      <c r="AB21" s="64">
        <f t="shared" si="2"/>
        <v>2.6949024552714973</v>
      </c>
      <c r="AC21" s="2"/>
      <c r="AD21" s="2"/>
      <c r="AE21" s="2"/>
      <c r="AF21" s="2"/>
    </row>
    <row r="22" spans="1:32" s="6" customFormat="1" ht="22" customHeight="1" x14ac:dyDescent="0.2">
      <c r="A22" s="28">
        <v>0</v>
      </c>
      <c r="B22" s="28">
        <v>1</v>
      </c>
      <c r="C22" s="28">
        <v>-1</v>
      </c>
      <c r="D22" s="29">
        <f t="shared" si="0"/>
        <v>16.631940817636544</v>
      </c>
      <c r="E22" s="29">
        <f t="shared" si="1"/>
        <v>0.24520455556823967</v>
      </c>
      <c r="F22" s="2"/>
      <c r="G22" s="2"/>
      <c r="H22" s="28">
        <v>-1</v>
      </c>
      <c r="I22" s="28">
        <v>0</v>
      </c>
      <c r="J22" s="28">
        <v>-1</v>
      </c>
      <c r="K22" s="1"/>
      <c r="L22" s="2"/>
      <c r="M22" s="12"/>
      <c r="N22" s="9"/>
      <c r="O22" s="9"/>
      <c r="P22" s="9"/>
      <c r="Q22" s="9"/>
      <c r="R22" s="9"/>
      <c r="V22" s="18"/>
      <c r="W22" s="9"/>
      <c r="X22" s="9"/>
      <c r="Y22" s="24"/>
      <c r="Z22" s="9">
        <f>Q117</f>
        <v>77.932529400096556</v>
      </c>
      <c r="AA22" s="9">
        <f>X117</f>
        <v>1542.0624851250543</v>
      </c>
      <c r="AB22" s="64">
        <f t="shared" si="2"/>
        <v>3.2446057377985325</v>
      </c>
      <c r="AC22" s="2"/>
      <c r="AD22" s="2"/>
      <c r="AE22" s="2"/>
      <c r="AF22" s="2"/>
    </row>
    <row r="23" spans="1:32" s="6" customFormat="1" ht="22" customHeight="1" x14ac:dyDescent="0.2">
      <c r="A23" s="28">
        <v>0</v>
      </c>
      <c r="B23" s="28">
        <v>-1</v>
      </c>
      <c r="C23" s="28">
        <v>-1</v>
      </c>
      <c r="D23" s="29">
        <f t="shared" si="0"/>
        <v>16.631940817636544</v>
      </c>
      <c r="E23" s="29">
        <f t="shared" si="1"/>
        <v>0.24520455556823967</v>
      </c>
      <c r="F23" s="2"/>
      <c r="G23" s="2"/>
      <c r="H23" s="28">
        <v>0</v>
      </c>
      <c r="I23" s="28">
        <v>1</v>
      </c>
      <c r="J23" s="28">
        <v>1</v>
      </c>
      <c r="K23" s="1"/>
      <c r="L23" s="2"/>
      <c r="M23" s="12"/>
      <c r="N23" s="9"/>
      <c r="O23" s="9"/>
      <c r="P23" s="9"/>
      <c r="Q23" s="9"/>
      <c r="R23" s="9"/>
      <c r="V23" s="18"/>
      <c r="W23" s="9"/>
      <c r="X23" s="9"/>
      <c r="Y23" s="24"/>
      <c r="Z23" s="2"/>
      <c r="AA23" s="2"/>
      <c r="AB23" s="2"/>
      <c r="AC23" s="2"/>
      <c r="AD23" s="2"/>
      <c r="AE23" s="2"/>
      <c r="AF23" s="2"/>
    </row>
    <row r="24" spans="1:32" s="6" customFormat="1" ht="22" customHeight="1" x14ac:dyDescent="0.2">
      <c r="A24" s="34">
        <v>1</v>
      </c>
      <c r="B24" s="34">
        <v>1</v>
      </c>
      <c r="C24" s="34">
        <v>1</v>
      </c>
      <c r="D24" s="35">
        <f t="shared" si="0"/>
        <v>42.527738780951445</v>
      </c>
      <c r="E24" s="35">
        <f t="shared" si="1"/>
        <v>0.15334296420391372</v>
      </c>
      <c r="F24" s="2"/>
      <c r="G24" s="2"/>
      <c r="H24" s="28">
        <v>0</v>
      </c>
      <c r="I24" s="28">
        <v>-1</v>
      </c>
      <c r="J24" s="28">
        <v>1</v>
      </c>
      <c r="K24" s="1"/>
      <c r="L24" s="2"/>
      <c r="M24" s="12"/>
      <c r="N24" s="9"/>
      <c r="O24" s="9"/>
      <c r="P24" s="9"/>
      <c r="Q24" s="9"/>
      <c r="R24" s="9"/>
      <c r="V24" s="18"/>
      <c r="W24" s="9"/>
      <c r="X24" s="9"/>
      <c r="Y24" s="24"/>
      <c r="Z24" s="1" t="s">
        <v>72</v>
      </c>
      <c r="AA24" s="9">
        <f>MAX(AA12:AA22)</f>
        <v>47526.960430370964</v>
      </c>
      <c r="AB24" s="2"/>
      <c r="AC24" s="2"/>
      <c r="AD24" s="2"/>
      <c r="AE24" s="2"/>
      <c r="AF24" s="2"/>
    </row>
    <row r="25" spans="1:32" s="6" customFormat="1" ht="22" customHeight="1" x14ac:dyDescent="0.2">
      <c r="A25" s="28">
        <v>-1</v>
      </c>
      <c r="B25" s="28">
        <v>1</v>
      </c>
      <c r="C25" s="28">
        <v>1</v>
      </c>
      <c r="D25" s="29">
        <f t="shared" si="0"/>
        <v>16.631940817636544</v>
      </c>
      <c r="E25" s="29">
        <f t="shared" si="1"/>
        <v>0.24520455556823967</v>
      </c>
      <c r="F25" s="2"/>
      <c r="G25" s="2"/>
      <c r="H25" s="28">
        <v>0</v>
      </c>
      <c r="I25" s="28">
        <v>1</v>
      </c>
      <c r="J25" s="28">
        <v>-1</v>
      </c>
      <c r="K25" s="1"/>
      <c r="L25" s="2"/>
      <c r="M25" s="12"/>
      <c r="N25" s="9"/>
      <c r="O25" s="9"/>
      <c r="P25" s="9"/>
      <c r="Q25" s="9"/>
      <c r="R25" s="9"/>
      <c r="V25" s="18"/>
      <c r="W25" s="9"/>
      <c r="X25" s="9"/>
      <c r="Y25" s="24"/>
      <c r="Z25" s="2"/>
      <c r="AA25" s="2"/>
      <c r="AB25" s="2"/>
      <c r="AC25" s="2"/>
      <c r="AD25" s="2"/>
      <c r="AE25" s="2"/>
      <c r="AF25" s="2"/>
    </row>
    <row r="26" spans="1:32" s="6" customFormat="1" ht="22" customHeight="1" x14ac:dyDescent="0.2">
      <c r="A26" s="28">
        <v>1</v>
      </c>
      <c r="B26" s="28">
        <v>-1</v>
      </c>
      <c r="C26" s="28">
        <v>1</v>
      </c>
      <c r="D26" s="29">
        <f t="shared" si="0"/>
        <v>16.631940817636544</v>
      </c>
      <c r="E26" s="29">
        <f t="shared" si="1"/>
        <v>0.24520455556823967</v>
      </c>
      <c r="F26" s="2"/>
      <c r="G26" s="2"/>
      <c r="H26" s="28">
        <v>0</v>
      </c>
      <c r="I26" s="28">
        <v>-1</v>
      </c>
      <c r="J26" s="28">
        <v>-1</v>
      </c>
      <c r="K26" s="1"/>
      <c r="L26" s="2"/>
      <c r="M26" s="12"/>
      <c r="N26" s="9"/>
      <c r="O26" s="9"/>
      <c r="P26" s="9"/>
      <c r="Q26" s="9"/>
      <c r="R26" s="9"/>
      <c r="V26" s="18"/>
      <c r="W26" s="9"/>
      <c r="X26" s="9"/>
      <c r="Y26" s="24"/>
      <c r="Z26" s="2"/>
      <c r="AA26" s="2"/>
      <c r="AB26" s="2"/>
      <c r="AC26" s="2"/>
      <c r="AD26" s="2"/>
      <c r="AE26" s="2"/>
      <c r="AF26" s="2"/>
    </row>
    <row r="27" spans="1:32" s="6" customFormat="1" ht="22" customHeight="1" x14ac:dyDescent="0.2">
      <c r="A27" s="34">
        <v>1</v>
      </c>
      <c r="B27" s="34">
        <v>1</v>
      </c>
      <c r="C27" s="34">
        <v>-1</v>
      </c>
      <c r="D27" s="35">
        <f t="shared" si="0"/>
        <v>42.527738780951445</v>
      </c>
      <c r="E27" s="35">
        <f t="shared" si="1"/>
        <v>0.15334296420391372</v>
      </c>
      <c r="F27" s="2"/>
      <c r="G27" s="2"/>
      <c r="H27" s="28">
        <v>-1</v>
      </c>
      <c r="I27" s="28">
        <v>1</v>
      </c>
      <c r="J27" s="28">
        <v>1</v>
      </c>
      <c r="K27" s="1"/>
      <c r="L27" s="2"/>
      <c r="M27" s="12"/>
      <c r="N27" s="9"/>
      <c r="O27" s="9"/>
      <c r="P27" s="9"/>
      <c r="Q27" s="9"/>
      <c r="R27" s="9"/>
      <c r="V27" s="18"/>
      <c r="W27" s="9"/>
      <c r="X27" s="9"/>
      <c r="Y27" s="24"/>
      <c r="Z27" s="2"/>
      <c r="AA27" s="2"/>
      <c r="AB27" s="2"/>
      <c r="AC27" s="2"/>
      <c r="AD27" s="2"/>
      <c r="AE27" s="2"/>
      <c r="AF27" s="2"/>
    </row>
    <row r="28" spans="1:32" s="6" customFormat="1" ht="22" customHeight="1" x14ac:dyDescent="0.2">
      <c r="A28" s="34">
        <v>-1</v>
      </c>
      <c r="B28" s="34">
        <v>-1</v>
      </c>
      <c r="C28" s="34">
        <v>1</v>
      </c>
      <c r="D28" s="35">
        <f t="shared" si="0"/>
        <v>42.527738780951445</v>
      </c>
      <c r="E28" s="35">
        <f t="shared" si="1"/>
        <v>0.15334296420391372</v>
      </c>
      <c r="F28" s="2"/>
      <c r="G28" s="2"/>
      <c r="H28" s="28">
        <v>1</v>
      </c>
      <c r="I28" s="28">
        <v>-1</v>
      </c>
      <c r="J28" s="28">
        <v>1</v>
      </c>
      <c r="K28" s="1"/>
      <c r="L28" s="2"/>
      <c r="M28" s="12"/>
      <c r="N28" s="9"/>
      <c r="O28" s="9"/>
      <c r="P28" s="9"/>
      <c r="Q28" s="9"/>
      <c r="R28" s="9"/>
      <c r="V28" s="18"/>
      <c r="W28" s="9"/>
      <c r="X28" s="9"/>
      <c r="Y28" s="24"/>
      <c r="Z28" s="2"/>
      <c r="AA28" s="2"/>
      <c r="AB28" s="2"/>
      <c r="AC28" s="2"/>
      <c r="AD28" s="2"/>
      <c r="AE28" s="2"/>
      <c r="AF28" s="2"/>
    </row>
    <row r="29" spans="1:32" s="6" customFormat="1" ht="22" customHeight="1" x14ac:dyDescent="0.2">
      <c r="A29" s="28">
        <v>-1</v>
      </c>
      <c r="B29" s="28">
        <v>1</v>
      </c>
      <c r="C29" s="28">
        <v>-1</v>
      </c>
      <c r="D29" s="29">
        <f t="shared" si="0"/>
        <v>16.631940817636544</v>
      </c>
      <c r="E29" s="29">
        <f t="shared" si="1"/>
        <v>0.24520455556823967</v>
      </c>
      <c r="F29" s="2"/>
      <c r="G29" s="2"/>
      <c r="H29" s="28">
        <v>-1</v>
      </c>
      <c r="I29" s="28">
        <v>1</v>
      </c>
      <c r="J29" s="28">
        <v>-1</v>
      </c>
      <c r="K29" s="1"/>
      <c r="L29" s="2"/>
      <c r="M29" s="12"/>
      <c r="N29" s="9"/>
      <c r="O29" s="9"/>
      <c r="P29" s="9"/>
      <c r="Q29" s="9"/>
      <c r="R29" s="9"/>
      <c r="V29" s="18"/>
      <c r="W29" s="9"/>
      <c r="X29" s="9"/>
      <c r="Y29" s="24"/>
      <c r="Z29" s="2"/>
      <c r="AA29" s="2"/>
      <c r="AB29" s="2"/>
      <c r="AC29" s="2"/>
      <c r="AD29" s="2"/>
      <c r="AE29" s="2"/>
      <c r="AF29" s="2"/>
    </row>
    <row r="30" spans="1:32" s="6" customFormat="1" ht="22" customHeight="1" x14ac:dyDescent="0.2">
      <c r="A30" s="28">
        <v>-1</v>
      </c>
      <c r="B30" s="28">
        <v>1</v>
      </c>
      <c r="C30" s="28">
        <v>-1</v>
      </c>
      <c r="D30" s="29">
        <f t="shared" ref="D30" si="3">(4/3)*((A30^2+A30*B30+B30^2)/($D$2^2))+(C30^2/$D$3^2)</f>
        <v>16.631940817636544</v>
      </c>
      <c r="E30" s="29">
        <f t="shared" ref="E30" si="4">SQRT(1/D30)</f>
        <v>0.24520455556823967</v>
      </c>
      <c r="F30" s="2"/>
      <c r="G30" s="2"/>
      <c r="H30" s="28">
        <v>1</v>
      </c>
      <c r="I30" s="28">
        <v>-1</v>
      </c>
      <c r="J30" s="28">
        <v>-1</v>
      </c>
      <c r="K30" s="1"/>
      <c r="L30" s="2"/>
      <c r="M30" s="12"/>
      <c r="N30" s="9"/>
      <c r="O30" s="9"/>
      <c r="P30" s="9"/>
      <c r="Q30" s="9"/>
      <c r="R30" s="9"/>
      <c r="V30" s="18"/>
      <c r="W30" s="9"/>
      <c r="X30" s="9"/>
      <c r="Y30" s="24"/>
      <c r="Z30" s="2"/>
      <c r="AA30" s="2"/>
      <c r="AB30" s="2"/>
      <c r="AC30" s="2"/>
      <c r="AD30" s="2"/>
      <c r="AE30" s="2"/>
      <c r="AF30" s="2"/>
    </row>
    <row r="31" spans="1:32" s="6" customFormat="1" ht="22" customHeight="1" x14ac:dyDescent="0.2">
      <c r="A31" s="34">
        <v>-1</v>
      </c>
      <c r="B31" s="34">
        <v>-1</v>
      </c>
      <c r="C31" s="34">
        <v>-1</v>
      </c>
      <c r="D31" s="35">
        <f t="shared" si="0"/>
        <v>42.527738780951445</v>
      </c>
      <c r="E31" s="35">
        <f t="shared" si="1"/>
        <v>0.15334296420391372</v>
      </c>
      <c r="F31" s="2"/>
      <c r="G31" s="2"/>
      <c r="H31" s="2"/>
      <c r="I31" s="2"/>
      <c r="J31" s="2"/>
      <c r="K31" s="1"/>
      <c r="L31" s="2"/>
      <c r="M31" s="12"/>
      <c r="N31" s="9"/>
      <c r="O31" s="9"/>
      <c r="P31" s="9"/>
      <c r="Q31" s="9"/>
      <c r="R31" s="9"/>
      <c r="V31" s="18"/>
      <c r="W31" s="9"/>
      <c r="X31" s="9"/>
      <c r="Y31" s="24"/>
      <c r="Z31" s="2"/>
      <c r="AA31" s="2"/>
      <c r="AB31" s="2"/>
      <c r="AC31" s="2"/>
      <c r="AD31" s="2"/>
      <c r="AE31" s="2"/>
      <c r="AF31" s="2"/>
    </row>
    <row r="32" spans="1:32" s="6" customFormat="1" ht="22" customHeight="1" x14ac:dyDescent="0.2">
      <c r="A32" s="36">
        <v>2</v>
      </c>
      <c r="B32" s="36">
        <v>0</v>
      </c>
      <c r="C32" s="36">
        <v>0</v>
      </c>
      <c r="D32" s="37">
        <f t="shared" si="0"/>
        <v>51.791595926629817</v>
      </c>
      <c r="E32" s="37">
        <f t="shared" si="1"/>
        <v>0.13895377603721318</v>
      </c>
      <c r="F32" s="2"/>
      <c r="G32" s="2" t="s">
        <v>76</v>
      </c>
      <c r="H32" s="30">
        <v>1</v>
      </c>
      <c r="I32" s="30">
        <v>0</v>
      </c>
      <c r="J32" s="30">
        <v>2</v>
      </c>
      <c r="K32" s="1" t="s">
        <v>27</v>
      </c>
      <c r="L32" s="1" t="s">
        <v>32</v>
      </c>
      <c r="M32" s="10">
        <f>E50</f>
        <v>0.1900575206466269</v>
      </c>
      <c r="N32" s="9">
        <f>$D$4/(2*M32)</f>
        <v>0.40566666205938617</v>
      </c>
      <c r="O32" s="9">
        <f>ASIN(N32)</f>
        <v>0.41770808539721727</v>
      </c>
      <c r="P32" s="9">
        <f>O32*180/PI()</f>
        <v>23.932910361750725</v>
      </c>
      <c r="Q32" s="9">
        <f>2*P32</f>
        <v>47.86582072350145</v>
      </c>
      <c r="R32" s="9">
        <f>N32/(1.542)</f>
        <v>0.26307825036276666</v>
      </c>
      <c r="S32" s="9">
        <f>12-41.78214*R32^2*(2.268*EXP(-73.67*R32^2)+1.803*EXP(-20.175*R32^2)+0.839*EXP(-3.013*R32^2)+0.289*EXP(-0.405*R32^2))</f>
        <v>7.887374487298902</v>
      </c>
      <c r="T32" s="9">
        <f>S32</f>
        <v>7.887374487298902</v>
      </c>
      <c r="U32" s="9">
        <f>T32^2</f>
        <v>62.210676302893617</v>
      </c>
      <c r="V32" s="17">
        <v>12</v>
      </c>
      <c r="W32" s="9">
        <f>(1+(COS(2*O32))^2)/((SIN(O32))^2*COS(O32))</f>
        <v>9.6403483394815055</v>
      </c>
      <c r="X32" s="9">
        <f>U32*V32*W32</f>
        <v>7196.791079935464</v>
      </c>
      <c r="Y32" s="24"/>
      <c r="Z32" s="2"/>
      <c r="AA32" s="2"/>
      <c r="AB32" s="2"/>
      <c r="AC32" s="2"/>
      <c r="AD32" s="2"/>
      <c r="AE32" s="2"/>
      <c r="AF32" s="2"/>
    </row>
    <row r="33" spans="1:32" s="6" customFormat="1" ht="22" customHeight="1" x14ac:dyDescent="0.2">
      <c r="A33" s="36">
        <v>0</v>
      </c>
      <c r="B33" s="36">
        <v>2</v>
      </c>
      <c r="C33" s="36">
        <v>0</v>
      </c>
      <c r="D33" s="37">
        <f t="shared" si="0"/>
        <v>51.791595926629817</v>
      </c>
      <c r="E33" s="37">
        <f t="shared" si="1"/>
        <v>0.13895377603721318</v>
      </c>
      <c r="F33" s="2"/>
      <c r="G33" s="2" t="s">
        <v>17</v>
      </c>
      <c r="H33" s="30">
        <v>-1</v>
      </c>
      <c r="I33" s="30">
        <v>0</v>
      </c>
      <c r="J33" s="30">
        <v>2</v>
      </c>
      <c r="K33" s="1"/>
      <c r="L33" s="2"/>
      <c r="M33" s="12"/>
      <c r="N33" s="9"/>
      <c r="O33" s="9"/>
      <c r="P33" s="9"/>
      <c r="Q33" s="9"/>
      <c r="R33" s="9"/>
      <c r="V33" s="18"/>
      <c r="W33" s="9"/>
      <c r="X33" s="9"/>
      <c r="Y33" s="24"/>
      <c r="Z33" s="2"/>
      <c r="AA33" s="2"/>
      <c r="AB33" s="2"/>
      <c r="AC33" s="2"/>
      <c r="AD33" s="2"/>
      <c r="AE33" s="2"/>
      <c r="AF33" s="2"/>
    </row>
    <row r="34" spans="1:32" s="6" customFormat="1" ht="22" customHeight="1" x14ac:dyDescent="0.2">
      <c r="A34" s="24">
        <v>0</v>
      </c>
      <c r="B34" s="24">
        <v>0</v>
      </c>
      <c r="C34" s="24">
        <v>2</v>
      </c>
      <c r="D34" s="25">
        <f t="shared" si="0"/>
        <v>14.736167343916355</v>
      </c>
      <c r="E34" s="25">
        <f t="shared" si="1"/>
        <v>0.26050000000000001</v>
      </c>
      <c r="F34" s="2"/>
      <c r="G34" s="2"/>
      <c r="H34" s="30">
        <v>1</v>
      </c>
      <c r="I34" s="30">
        <v>0</v>
      </c>
      <c r="J34" s="30">
        <v>-2</v>
      </c>
      <c r="K34" s="1"/>
      <c r="L34" s="2"/>
      <c r="M34" s="12"/>
      <c r="N34" s="9"/>
      <c r="O34" s="9"/>
      <c r="P34" s="9"/>
      <c r="Q34" s="9"/>
      <c r="R34" s="9"/>
      <c r="V34" s="18"/>
      <c r="W34" s="9"/>
      <c r="X34" s="9"/>
      <c r="Y34" s="24"/>
      <c r="Z34" s="2"/>
      <c r="AA34" s="2"/>
      <c r="AB34" s="2"/>
      <c r="AC34" s="2"/>
      <c r="AD34" s="2"/>
      <c r="AE34" s="2"/>
      <c r="AF34" s="2"/>
    </row>
    <row r="35" spans="1:32" s="6" customFormat="1" ht="22" customHeight="1" x14ac:dyDescent="0.2">
      <c r="A35" s="36">
        <v>-2</v>
      </c>
      <c r="B35" s="36">
        <v>0</v>
      </c>
      <c r="C35" s="36">
        <v>0</v>
      </c>
      <c r="D35" s="37">
        <f t="shared" si="0"/>
        <v>51.791595926629817</v>
      </c>
      <c r="E35" s="37">
        <f t="shared" si="1"/>
        <v>0.13895377603721318</v>
      </c>
      <c r="F35" s="2"/>
      <c r="G35" s="2"/>
      <c r="H35" s="30">
        <v>-1</v>
      </c>
      <c r="I35" s="30">
        <v>0</v>
      </c>
      <c r="J35" s="30">
        <v>-2</v>
      </c>
      <c r="K35" s="1"/>
      <c r="L35" s="2"/>
      <c r="M35" s="12"/>
      <c r="N35" s="9"/>
      <c r="O35" s="9"/>
      <c r="P35" s="9"/>
      <c r="Q35" s="9"/>
      <c r="R35" s="9"/>
      <c r="V35" s="18"/>
      <c r="W35" s="9"/>
      <c r="X35" s="9"/>
      <c r="Y35" s="24"/>
      <c r="Z35" s="2"/>
      <c r="AA35" s="2"/>
      <c r="AB35" s="2"/>
      <c r="AC35" s="2"/>
      <c r="AD35" s="2"/>
      <c r="AE35" s="2"/>
      <c r="AF35" s="2"/>
    </row>
    <row r="36" spans="1:32" s="6" customFormat="1" ht="22" customHeight="1" x14ac:dyDescent="0.2">
      <c r="A36" s="36">
        <v>0</v>
      </c>
      <c r="B36" s="36">
        <v>-2</v>
      </c>
      <c r="C36" s="36">
        <v>0</v>
      </c>
      <c r="D36" s="37">
        <f t="shared" si="0"/>
        <v>51.791595926629817</v>
      </c>
      <c r="E36" s="37">
        <f t="shared" si="1"/>
        <v>0.13895377603721318</v>
      </c>
      <c r="F36" s="2"/>
      <c r="G36" s="2"/>
      <c r="H36" s="30">
        <v>0</v>
      </c>
      <c r="I36" s="30">
        <v>1</v>
      </c>
      <c r="J36" s="30">
        <v>2</v>
      </c>
      <c r="K36" s="1"/>
      <c r="L36" s="2"/>
      <c r="M36" s="12"/>
      <c r="N36" s="9"/>
      <c r="O36" s="9"/>
      <c r="P36" s="9"/>
      <c r="Q36" s="9"/>
      <c r="R36" s="9"/>
      <c r="V36" s="18"/>
      <c r="W36" s="9"/>
      <c r="X36" s="9"/>
      <c r="Y36" s="24"/>
      <c r="Z36" s="2"/>
      <c r="AA36" s="2"/>
      <c r="AB36" s="2"/>
      <c r="AC36" s="2"/>
      <c r="AD36" s="2"/>
      <c r="AE36" s="2"/>
      <c r="AF36" s="2"/>
    </row>
    <row r="37" spans="1:32" s="6" customFormat="1" ht="22" customHeight="1" x14ac:dyDescent="0.2">
      <c r="A37" s="24">
        <v>0</v>
      </c>
      <c r="B37" s="24">
        <v>0</v>
      </c>
      <c r="C37" s="24">
        <v>-2</v>
      </c>
      <c r="D37" s="25">
        <f t="shared" si="0"/>
        <v>14.736167343916355</v>
      </c>
      <c r="E37" s="25">
        <f t="shared" si="1"/>
        <v>0.26050000000000001</v>
      </c>
      <c r="F37" s="2"/>
      <c r="G37" s="2"/>
      <c r="H37" s="30">
        <v>0</v>
      </c>
      <c r="I37" s="30">
        <v>-1</v>
      </c>
      <c r="J37" s="30">
        <v>2</v>
      </c>
      <c r="K37" s="1"/>
      <c r="L37" s="2"/>
      <c r="M37" s="12"/>
      <c r="N37" s="9"/>
      <c r="O37" s="9"/>
      <c r="P37" s="9"/>
      <c r="Q37" s="9"/>
      <c r="R37" s="9"/>
      <c r="V37" s="18"/>
      <c r="W37" s="9"/>
      <c r="X37" s="9"/>
      <c r="Y37" s="24"/>
      <c r="Z37" s="2"/>
      <c r="AA37" s="2"/>
      <c r="AB37" s="2"/>
      <c r="AC37" s="2"/>
      <c r="AD37" s="2"/>
      <c r="AE37" s="2"/>
      <c r="AF37" s="2"/>
    </row>
    <row r="38" spans="1:32" s="6" customFormat="1" ht="22" customHeight="1" x14ac:dyDescent="0.2">
      <c r="A38" s="46">
        <v>2</v>
      </c>
      <c r="B38" s="46">
        <v>1</v>
      </c>
      <c r="C38" s="46">
        <v>0</v>
      </c>
      <c r="D38" s="47">
        <f t="shared" si="0"/>
        <v>90.635292871602161</v>
      </c>
      <c r="E38" s="47">
        <f t="shared" si="1"/>
        <v>0.10503918146509494</v>
      </c>
      <c r="F38" s="2"/>
      <c r="G38" s="2"/>
      <c r="H38" s="30">
        <v>0</v>
      </c>
      <c r="I38" s="30">
        <v>1</v>
      </c>
      <c r="J38" s="30">
        <v>-2</v>
      </c>
      <c r="K38" s="1"/>
      <c r="L38" s="2"/>
      <c r="M38" s="12"/>
      <c r="N38" s="9"/>
      <c r="O38" s="9"/>
      <c r="P38" s="9"/>
      <c r="Q38" s="9"/>
      <c r="R38" s="9"/>
      <c r="V38" s="18"/>
      <c r="W38" s="9"/>
      <c r="X38" s="9"/>
      <c r="Y38" s="24"/>
      <c r="Z38" s="2"/>
      <c r="AA38" s="2"/>
      <c r="AB38" s="2"/>
      <c r="AC38" s="2"/>
      <c r="AD38" s="2"/>
      <c r="AE38" s="2"/>
      <c r="AF38" s="2"/>
    </row>
    <row r="39" spans="1:32" s="6" customFormat="1" ht="22" customHeight="1" x14ac:dyDescent="0.2">
      <c r="A39" s="32">
        <v>-2</v>
      </c>
      <c r="B39" s="32">
        <v>1</v>
      </c>
      <c r="C39" s="32">
        <v>0</v>
      </c>
      <c r="D39" s="33">
        <f t="shared" si="0"/>
        <v>38.843696944972358</v>
      </c>
      <c r="E39" s="33">
        <f t="shared" si="1"/>
        <v>0.16045000000000001</v>
      </c>
      <c r="F39" s="2"/>
      <c r="G39" s="2"/>
      <c r="H39" s="30">
        <v>0</v>
      </c>
      <c r="I39" s="30">
        <v>-1</v>
      </c>
      <c r="J39" s="30">
        <v>-2</v>
      </c>
      <c r="K39" s="1"/>
      <c r="L39" s="2"/>
      <c r="M39" s="12"/>
      <c r="N39" s="9"/>
      <c r="O39" s="9"/>
      <c r="P39" s="9"/>
      <c r="Q39" s="9"/>
      <c r="R39" s="9"/>
      <c r="V39" s="18"/>
      <c r="W39" s="9"/>
      <c r="X39" s="9"/>
      <c r="Y39" s="24"/>
      <c r="Z39" s="2"/>
      <c r="AA39" s="2"/>
      <c r="AB39" s="2"/>
      <c r="AC39" s="2"/>
      <c r="AD39" s="2"/>
      <c r="AE39" s="2"/>
      <c r="AF39" s="2"/>
    </row>
    <row r="40" spans="1:32" s="6" customFormat="1" ht="22" customHeight="1" x14ac:dyDescent="0.2">
      <c r="A40" s="32">
        <v>2</v>
      </c>
      <c r="B40" s="32">
        <v>-1</v>
      </c>
      <c r="C40" s="32">
        <v>0</v>
      </c>
      <c r="D40" s="33">
        <f t="shared" si="0"/>
        <v>38.843696944972358</v>
      </c>
      <c r="E40" s="33">
        <f t="shared" si="1"/>
        <v>0.16045000000000001</v>
      </c>
      <c r="F40" s="2"/>
      <c r="G40" s="2"/>
      <c r="H40" s="30">
        <v>-1</v>
      </c>
      <c r="I40" s="30">
        <v>1</v>
      </c>
      <c r="J40" s="30">
        <v>2</v>
      </c>
      <c r="K40" s="1"/>
      <c r="L40" s="2"/>
      <c r="M40" s="12"/>
      <c r="N40" s="9"/>
      <c r="O40" s="9"/>
      <c r="P40" s="9"/>
      <c r="Q40" s="9"/>
      <c r="R40" s="9"/>
      <c r="V40" s="18"/>
      <c r="W40" s="9"/>
      <c r="X40" s="9"/>
      <c r="Y40" s="24"/>
      <c r="Z40" s="2"/>
      <c r="AA40" s="2"/>
      <c r="AB40" s="2"/>
      <c r="AC40" s="2"/>
      <c r="AD40" s="2"/>
      <c r="AE40" s="2"/>
      <c r="AF40" s="2"/>
    </row>
    <row r="41" spans="1:32" s="6" customFormat="1" ht="22" customHeight="1" x14ac:dyDescent="0.2">
      <c r="A41" s="46">
        <v>-2</v>
      </c>
      <c r="B41" s="46">
        <v>-1</v>
      </c>
      <c r="C41" s="46">
        <v>0</v>
      </c>
      <c r="D41" s="47">
        <f t="shared" si="0"/>
        <v>90.635292871602161</v>
      </c>
      <c r="E41" s="47">
        <f t="shared" si="1"/>
        <v>0.10503918146509494</v>
      </c>
      <c r="F41" s="2"/>
      <c r="G41" s="2"/>
      <c r="H41" s="30">
        <v>1</v>
      </c>
      <c r="I41" s="30">
        <v>-1</v>
      </c>
      <c r="J41" s="30">
        <v>2</v>
      </c>
      <c r="K41" s="1"/>
      <c r="L41" s="2"/>
      <c r="M41" s="12"/>
      <c r="N41" s="9"/>
      <c r="O41" s="9"/>
      <c r="P41" s="9"/>
      <c r="Q41" s="9"/>
      <c r="R41" s="9"/>
      <c r="V41" s="18"/>
      <c r="W41" s="9"/>
      <c r="X41" s="9"/>
      <c r="Y41" s="24"/>
      <c r="Z41" s="2"/>
      <c r="AA41" s="2"/>
      <c r="AB41" s="2"/>
      <c r="AC41" s="2"/>
      <c r="AD41" s="2"/>
      <c r="AE41" s="2"/>
      <c r="AF41" s="2"/>
    </row>
    <row r="42" spans="1:32" s="6" customFormat="1" ht="22" customHeight="1" x14ac:dyDescent="0.2">
      <c r="A42" s="46">
        <v>1</v>
      </c>
      <c r="B42" s="46">
        <v>2</v>
      </c>
      <c r="C42" s="46">
        <v>0</v>
      </c>
      <c r="D42" s="47">
        <f t="shared" si="0"/>
        <v>90.635292871602161</v>
      </c>
      <c r="E42" s="47">
        <f t="shared" si="1"/>
        <v>0.10503918146509494</v>
      </c>
      <c r="F42" s="2"/>
      <c r="G42" s="2"/>
      <c r="H42" s="30">
        <v>1</v>
      </c>
      <c r="I42" s="30">
        <v>-1</v>
      </c>
      <c r="J42" s="30">
        <v>2</v>
      </c>
      <c r="K42" s="1"/>
      <c r="L42" s="2"/>
      <c r="M42" s="12"/>
      <c r="N42" s="9"/>
      <c r="O42" s="9"/>
      <c r="P42" s="9"/>
      <c r="Q42" s="9"/>
      <c r="R42" s="9"/>
      <c r="V42" s="18"/>
      <c r="W42" s="9"/>
      <c r="X42" s="9"/>
      <c r="Y42" s="24"/>
      <c r="Z42" s="2"/>
      <c r="AA42" s="2"/>
      <c r="AB42" s="2"/>
      <c r="AC42" s="2"/>
      <c r="AD42" s="2"/>
      <c r="AE42" s="2"/>
      <c r="AF42" s="2"/>
    </row>
    <row r="43" spans="1:32" s="6" customFormat="1" ht="22" customHeight="1" x14ac:dyDescent="0.2">
      <c r="A43" s="32">
        <v>-1</v>
      </c>
      <c r="B43" s="32">
        <v>2</v>
      </c>
      <c r="C43" s="32">
        <v>0</v>
      </c>
      <c r="D43" s="33">
        <f t="shared" si="0"/>
        <v>38.843696944972358</v>
      </c>
      <c r="E43" s="33">
        <f t="shared" si="1"/>
        <v>0.16045000000000001</v>
      </c>
      <c r="F43" s="2"/>
      <c r="G43" s="2"/>
      <c r="H43" s="30">
        <v>-1</v>
      </c>
      <c r="I43" s="30">
        <v>1</v>
      </c>
      <c r="J43" s="30">
        <v>-2</v>
      </c>
      <c r="K43" s="1"/>
      <c r="L43" s="2"/>
      <c r="M43" s="12"/>
      <c r="N43" s="9"/>
      <c r="O43" s="9"/>
      <c r="P43" s="9"/>
      <c r="Q43" s="9"/>
      <c r="R43" s="9"/>
      <c r="V43" s="18"/>
      <c r="W43" s="9"/>
      <c r="X43" s="9"/>
      <c r="Y43" s="24"/>
      <c r="Z43" s="2"/>
      <c r="AA43" s="2"/>
      <c r="AB43" s="2"/>
      <c r="AC43" s="2"/>
      <c r="AD43" s="2"/>
      <c r="AE43" s="2"/>
      <c r="AF43" s="2"/>
    </row>
    <row r="44" spans="1:32" s="6" customFormat="1" ht="22" customHeight="1" x14ac:dyDescent="0.2">
      <c r="A44" s="32">
        <v>1</v>
      </c>
      <c r="B44" s="32">
        <v>-2</v>
      </c>
      <c r="C44" s="32">
        <v>0</v>
      </c>
      <c r="D44" s="33">
        <f t="shared" si="0"/>
        <v>38.843696944972358</v>
      </c>
      <c r="E44" s="33">
        <f t="shared" si="1"/>
        <v>0.16045000000000001</v>
      </c>
      <c r="F44" s="2"/>
      <c r="G44" s="2"/>
      <c r="H44" s="4"/>
      <c r="I44" s="4"/>
      <c r="J44" s="4"/>
      <c r="K44" s="1"/>
      <c r="L44" s="2"/>
      <c r="M44" s="12"/>
      <c r="N44" s="9"/>
      <c r="O44" s="9"/>
      <c r="P44" s="9"/>
      <c r="Q44" s="9"/>
      <c r="R44" s="9"/>
      <c r="V44" s="18"/>
      <c r="W44" s="9"/>
      <c r="X44" s="9"/>
      <c r="Y44" s="24"/>
      <c r="Z44" s="2"/>
      <c r="AA44" s="2"/>
      <c r="AB44" s="2"/>
      <c r="AC44" s="2"/>
      <c r="AD44" s="2"/>
      <c r="AE44" s="2"/>
      <c r="AF44" s="2"/>
    </row>
    <row r="45" spans="1:32" s="6" customFormat="1" ht="22" customHeight="1" x14ac:dyDescent="0.2">
      <c r="A45" s="46">
        <v>-1</v>
      </c>
      <c r="B45" s="46">
        <v>-2</v>
      </c>
      <c r="C45" s="46">
        <v>0</v>
      </c>
      <c r="D45" s="47">
        <f t="shared" si="0"/>
        <v>90.635292871602161</v>
      </c>
      <c r="E45" s="47">
        <f t="shared" si="1"/>
        <v>0.10503918146509494</v>
      </c>
      <c r="F45" s="2"/>
      <c r="G45" s="2" t="s">
        <v>77</v>
      </c>
      <c r="H45" s="26">
        <v>0</v>
      </c>
      <c r="I45" s="26">
        <v>0</v>
      </c>
      <c r="J45" s="26">
        <v>3</v>
      </c>
      <c r="K45" s="1" t="s">
        <v>26</v>
      </c>
      <c r="L45" s="2" t="s">
        <v>32</v>
      </c>
      <c r="M45" s="10">
        <f>E124</f>
        <v>0.17366666666666666</v>
      </c>
      <c r="N45" s="9">
        <f>$D$4/(2*M45)</f>
        <v>0.44395393474088296</v>
      </c>
      <c r="O45" s="9">
        <f>ASIN(N45)</f>
        <v>0.4600065038429878</v>
      </c>
      <c r="P45" s="9">
        <f>O45*180/PI()</f>
        <v>26.356431218771686</v>
      </c>
      <c r="Q45" s="9">
        <f>2*P45</f>
        <v>52.712862437543372</v>
      </c>
      <c r="R45" s="9">
        <f>N45/(1.542)</f>
        <v>0.28790786948176583</v>
      </c>
      <c r="S45" s="9">
        <f>12-41.78214*R45^2*(2.268*EXP(-73.67*R45^2)+1.803*EXP(-20.175*R45^2)+0.839*EXP(-3.013*R45^2)+0.289*EXP(-0.405*R45^2))</f>
        <v>7.5782895050811057</v>
      </c>
      <c r="T45" s="67" t="s">
        <v>71</v>
      </c>
      <c r="U45" s="68"/>
      <c r="V45" s="68"/>
      <c r="W45" s="68"/>
      <c r="X45" s="68"/>
      <c r="Y45" s="24"/>
      <c r="Z45" s="2"/>
      <c r="AA45" s="2"/>
      <c r="AB45" s="2"/>
      <c r="AC45" s="2"/>
      <c r="AD45" s="2"/>
      <c r="AE45" s="2"/>
      <c r="AF45" s="2"/>
    </row>
    <row r="46" spans="1:32" s="6" customFormat="1" ht="22" customHeight="1" x14ac:dyDescent="0.2">
      <c r="A46" s="42">
        <v>2</v>
      </c>
      <c r="B46" s="42">
        <v>0</v>
      </c>
      <c r="C46" s="42">
        <v>1</v>
      </c>
      <c r="D46" s="43">
        <f t="shared" si="0"/>
        <v>55.475637762608905</v>
      </c>
      <c r="E46" s="43">
        <f t="shared" si="1"/>
        <v>0.13426068176016559</v>
      </c>
      <c r="F46" s="2"/>
      <c r="G46" s="2" t="s">
        <v>43</v>
      </c>
      <c r="H46" s="26">
        <v>0</v>
      </c>
      <c r="I46" s="26">
        <v>0</v>
      </c>
      <c r="J46" s="26">
        <v>-3</v>
      </c>
      <c r="K46" s="1"/>
      <c r="L46" s="2"/>
      <c r="M46" s="12"/>
      <c r="N46" s="9"/>
      <c r="O46" s="9"/>
      <c r="P46" s="9"/>
      <c r="Q46" s="9"/>
      <c r="R46" s="9"/>
      <c r="V46" s="18"/>
      <c r="W46" s="9"/>
      <c r="X46" s="9"/>
      <c r="Y46" s="24"/>
      <c r="Z46" s="2"/>
      <c r="AA46" s="2"/>
      <c r="AB46" s="2"/>
      <c r="AC46" s="2"/>
      <c r="AD46" s="2"/>
      <c r="AE46" s="2"/>
      <c r="AF46" s="2"/>
    </row>
    <row r="47" spans="1:32" s="6" customFormat="1" ht="22" customHeight="1" x14ac:dyDescent="0.2">
      <c r="A47" s="42">
        <v>-2</v>
      </c>
      <c r="B47" s="42">
        <v>0</v>
      </c>
      <c r="C47" s="42">
        <v>1</v>
      </c>
      <c r="D47" s="43">
        <f t="shared" si="0"/>
        <v>55.475637762608905</v>
      </c>
      <c r="E47" s="43">
        <f t="shared" si="1"/>
        <v>0.13426068176016559</v>
      </c>
      <c r="F47" s="2"/>
      <c r="G47" s="2"/>
      <c r="H47" s="2"/>
      <c r="I47" s="2"/>
      <c r="J47" s="2"/>
      <c r="K47" s="1"/>
      <c r="L47" s="2"/>
      <c r="M47" s="12"/>
      <c r="N47" s="9"/>
      <c r="O47" s="9"/>
      <c r="P47" s="9"/>
      <c r="Q47" s="9"/>
      <c r="R47" s="9"/>
      <c r="V47" s="18"/>
      <c r="W47" s="9"/>
      <c r="X47" s="9"/>
      <c r="Y47" s="24"/>
      <c r="Z47" s="2"/>
      <c r="AA47" s="2"/>
      <c r="AB47" s="2"/>
      <c r="AC47" s="2"/>
      <c r="AD47" s="2"/>
      <c r="AE47" s="2"/>
      <c r="AF47" s="2"/>
    </row>
    <row r="48" spans="1:32" s="6" customFormat="1" ht="22" customHeight="1" x14ac:dyDescent="0.2">
      <c r="A48" s="42">
        <v>2</v>
      </c>
      <c r="B48" s="42">
        <v>0</v>
      </c>
      <c r="C48" s="42">
        <v>-1</v>
      </c>
      <c r="D48" s="43">
        <f t="shared" si="0"/>
        <v>55.475637762608905</v>
      </c>
      <c r="E48" s="43">
        <f t="shared" si="1"/>
        <v>0.13426068176016559</v>
      </c>
      <c r="F48" s="2"/>
      <c r="G48" s="2" t="s">
        <v>78</v>
      </c>
      <c r="H48" s="32">
        <v>-2</v>
      </c>
      <c r="I48" s="32">
        <v>1</v>
      </c>
      <c r="J48" s="32">
        <v>0</v>
      </c>
      <c r="K48" s="1" t="s">
        <v>25</v>
      </c>
      <c r="L48" s="1" t="s">
        <v>32</v>
      </c>
      <c r="M48" s="10">
        <f>E39</f>
        <v>0.16045000000000001</v>
      </c>
      <c r="N48" s="9">
        <f>$D$4/(2*M48)</f>
        <v>0.48052352757868494</v>
      </c>
      <c r="O48" s="9">
        <f>ASIN(N48)</f>
        <v>0.50125157997382397</v>
      </c>
      <c r="P48" s="9">
        <f>O48*180/PI()</f>
        <v>28.71960000676437</v>
      </c>
      <c r="Q48" s="9">
        <f>2*P48</f>
        <v>57.43920001352874</v>
      </c>
      <c r="R48" s="9">
        <f>N48/(1.542)</f>
        <v>0.31162355874104081</v>
      </c>
      <c r="S48" s="9">
        <f>12-41.78214*R48^2*(2.268*EXP(-73.67*R48^2)+1.803*EXP(-20.175*R48^2)+0.839*EXP(-3.013*R48^2)+0.289*EXP(-0.405*R48^2))</f>
        <v>7.2934890764954829</v>
      </c>
      <c r="T48" s="9">
        <f>2*S48</f>
        <v>14.586978152990966</v>
      </c>
      <c r="U48" s="9">
        <f>T48^2</f>
        <v>212.77993163583574</v>
      </c>
      <c r="V48" s="17">
        <v>6</v>
      </c>
      <c r="W48" s="9">
        <f>(1+(COS(2*O48))^2)/((SIN(O48))^2*COS(O48))</f>
        <v>6.3687322217497639</v>
      </c>
      <c r="X48" s="9">
        <f>U48*V48*W48</f>
        <v>8130.830440505154</v>
      </c>
      <c r="Y48" s="24"/>
      <c r="Z48" s="2"/>
      <c r="AA48" s="2"/>
      <c r="AB48" s="2"/>
      <c r="AC48" s="2"/>
      <c r="AD48" s="2"/>
      <c r="AE48" s="2"/>
      <c r="AF48" s="2"/>
    </row>
    <row r="49" spans="1:32" s="6" customFormat="1" ht="22" customHeight="1" x14ac:dyDescent="0.2">
      <c r="A49" s="42">
        <v>-2</v>
      </c>
      <c r="B49" s="42">
        <v>0</v>
      </c>
      <c r="C49" s="42">
        <v>-1</v>
      </c>
      <c r="D49" s="43">
        <f t="shared" si="0"/>
        <v>55.475637762608905</v>
      </c>
      <c r="E49" s="43">
        <f t="shared" si="1"/>
        <v>0.13426068176016559</v>
      </c>
      <c r="F49" s="2"/>
      <c r="G49" s="2" t="s">
        <v>10</v>
      </c>
      <c r="H49" s="32">
        <v>2</v>
      </c>
      <c r="I49" s="32">
        <v>-1</v>
      </c>
      <c r="J49" s="32">
        <v>0</v>
      </c>
      <c r="K49" s="1"/>
      <c r="L49" s="2"/>
      <c r="M49" s="12"/>
      <c r="N49" s="9"/>
      <c r="O49" s="9"/>
      <c r="P49" s="9"/>
      <c r="Q49" s="9"/>
      <c r="R49" s="9"/>
      <c r="V49" s="18"/>
      <c r="W49" s="9"/>
      <c r="X49" s="9"/>
      <c r="Y49" s="24"/>
      <c r="Z49" s="2"/>
      <c r="AA49" s="2"/>
      <c r="AB49" s="2"/>
      <c r="AC49" s="2"/>
      <c r="AD49" s="2"/>
      <c r="AE49" s="2"/>
      <c r="AF49" s="2"/>
    </row>
    <row r="50" spans="1:32" s="6" customFormat="1" ht="22" customHeight="1" x14ac:dyDescent="0.2">
      <c r="A50" s="30">
        <v>1</v>
      </c>
      <c r="B50" s="30">
        <v>0</v>
      </c>
      <c r="C50" s="30">
        <v>2</v>
      </c>
      <c r="D50" s="31">
        <f t="shared" si="0"/>
        <v>27.684066325573809</v>
      </c>
      <c r="E50" s="31">
        <f t="shared" si="1"/>
        <v>0.1900575206466269</v>
      </c>
      <c r="F50" s="2"/>
      <c r="G50" s="2"/>
      <c r="H50" s="32">
        <v>-1</v>
      </c>
      <c r="I50" s="32">
        <v>2</v>
      </c>
      <c r="J50" s="32">
        <v>0</v>
      </c>
      <c r="K50" s="1"/>
      <c r="L50" s="2"/>
      <c r="M50" s="12"/>
      <c r="N50" s="9"/>
      <c r="O50" s="9"/>
      <c r="P50" s="9"/>
      <c r="Q50" s="9"/>
      <c r="R50" s="9"/>
      <c r="V50" s="18"/>
      <c r="W50" s="9"/>
      <c r="X50" s="9"/>
      <c r="Y50" s="24"/>
      <c r="Z50" s="2"/>
      <c r="AA50" s="2"/>
      <c r="AB50" s="2"/>
      <c r="AC50" s="2"/>
      <c r="AD50" s="2"/>
      <c r="AE50" s="2"/>
      <c r="AF50" s="2"/>
    </row>
    <row r="51" spans="1:32" s="6" customFormat="1" ht="22" customHeight="1" x14ac:dyDescent="0.2">
      <c r="A51" s="30">
        <v>-1</v>
      </c>
      <c r="B51" s="30">
        <v>0</v>
      </c>
      <c r="C51" s="30">
        <v>2</v>
      </c>
      <c r="D51" s="31">
        <f t="shared" si="0"/>
        <v>27.684066325573809</v>
      </c>
      <c r="E51" s="31">
        <f t="shared" si="1"/>
        <v>0.1900575206466269</v>
      </c>
      <c r="F51" s="2"/>
      <c r="G51" s="2"/>
      <c r="H51" s="32">
        <v>1</v>
      </c>
      <c r="I51" s="32">
        <v>-2</v>
      </c>
      <c r="J51" s="32">
        <v>0</v>
      </c>
      <c r="K51" s="1"/>
      <c r="L51" s="2"/>
      <c r="M51" s="12"/>
      <c r="N51" s="9"/>
      <c r="O51" s="9"/>
      <c r="P51" s="9"/>
      <c r="Q51" s="9"/>
      <c r="R51" s="9"/>
      <c r="V51" s="18"/>
      <c r="W51" s="9"/>
      <c r="X51" s="9"/>
      <c r="Y51" s="24"/>
      <c r="Z51" s="2"/>
      <c r="AA51" s="2"/>
      <c r="AB51" s="2"/>
      <c r="AC51" s="2"/>
      <c r="AD51" s="2"/>
      <c r="AE51" s="2"/>
      <c r="AF51" s="2"/>
    </row>
    <row r="52" spans="1:32" s="6" customFormat="1" ht="22" customHeight="1" x14ac:dyDescent="0.2">
      <c r="A52" s="30">
        <v>1</v>
      </c>
      <c r="B52" s="30">
        <v>0</v>
      </c>
      <c r="C52" s="30">
        <v>-2</v>
      </c>
      <c r="D52" s="31">
        <f t="shared" si="0"/>
        <v>27.684066325573809</v>
      </c>
      <c r="E52" s="31">
        <f t="shared" si="1"/>
        <v>0.1900575206466269</v>
      </c>
      <c r="F52" s="2"/>
      <c r="G52" s="2"/>
      <c r="H52" s="32">
        <v>1</v>
      </c>
      <c r="I52" s="32">
        <v>1</v>
      </c>
      <c r="J52" s="32">
        <v>0</v>
      </c>
      <c r="K52" s="1"/>
      <c r="L52" s="2"/>
      <c r="M52" s="12"/>
      <c r="N52" s="9"/>
      <c r="O52" s="9"/>
      <c r="P52" s="9"/>
      <c r="Q52" s="9"/>
      <c r="R52" s="9"/>
      <c r="V52" s="18"/>
      <c r="W52" s="9"/>
      <c r="X52" s="9"/>
      <c r="Y52" s="24"/>
      <c r="Z52" s="2"/>
      <c r="AA52" s="2"/>
      <c r="AB52" s="2"/>
      <c r="AC52" s="2"/>
      <c r="AD52" s="2"/>
      <c r="AE52" s="2"/>
      <c r="AF52" s="2"/>
    </row>
    <row r="53" spans="1:32" s="6" customFormat="1" ht="22" customHeight="1" x14ac:dyDescent="0.2">
      <c r="A53" s="30">
        <v>-1</v>
      </c>
      <c r="B53" s="30">
        <v>0</v>
      </c>
      <c r="C53" s="30">
        <v>-2</v>
      </c>
      <c r="D53" s="31">
        <f t="shared" si="0"/>
        <v>27.684066325573809</v>
      </c>
      <c r="E53" s="31">
        <f t="shared" si="1"/>
        <v>0.1900575206466269</v>
      </c>
      <c r="F53" s="2"/>
      <c r="G53" s="2"/>
      <c r="H53" s="32">
        <v>-1</v>
      </c>
      <c r="I53" s="32">
        <v>-1</v>
      </c>
      <c r="J53" s="32">
        <v>0</v>
      </c>
      <c r="K53" s="1"/>
      <c r="L53" s="2"/>
      <c r="M53" s="12"/>
      <c r="N53" s="9"/>
      <c r="O53" s="9"/>
      <c r="P53" s="9"/>
      <c r="Q53" s="9"/>
      <c r="R53" s="9"/>
      <c r="V53" s="18"/>
      <c r="W53" s="9"/>
      <c r="X53" s="9"/>
      <c r="Y53" s="24"/>
      <c r="Z53" s="2"/>
      <c r="AA53" s="2"/>
      <c r="AB53" s="2"/>
      <c r="AC53" s="2"/>
      <c r="AD53" s="2"/>
      <c r="AE53" s="2"/>
      <c r="AF53" s="2"/>
    </row>
    <row r="54" spans="1:32" s="6" customFormat="1" ht="22" customHeight="1" x14ac:dyDescent="0.2">
      <c r="A54" s="42">
        <v>0</v>
      </c>
      <c r="B54" s="42">
        <v>2</v>
      </c>
      <c r="C54" s="42">
        <v>1</v>
      </c>
      <c r="D54" s="43">
        <f t="shared" si="0"/>
        <v>55.475637762608905</v>
      </c>
      <c r="E54" s="43">
        <f t="shared" si="1"/>
        <v>0.13426068176016559</v>
      </c>
      <c r="F54" s="2"/>
      <c r="G54" s="2"/>
      <c r="H54" s="2"/>
      <c r="I54" s="2"/>
      <c r="J54" s="2"/>
      <c r="K54" s="1"/>
      <c r="L54" s="2"/>
      <c r="M54" s="12"/>
      <c r="N54" s="9"/>
      <c r="O54" s="9"/>
      <c r="P54" s="9"/>
      <c r="Q54" s="9"/>
      <c r="R54" s="9"/>
      <c r="V54" s="18"/>
      <c r="W54" s="9"/>
      <c r="X54" s="9"/>
      <c r="Y54" s="24"/>
      <c r="Z54" s="2"/>
      <c r="AA54" s="2"/>
      <c r="AB54" s="2"/>
      <c r="AC54" s="2"/>
      <c r="AD54" s="2"/>
      <c r="AE54" s="2"/>
      <c r="AF54" s="2"/>
    </row>
    <row r="55" spans="1:32" s="6" customFormat="1" ht="22" customHeight="1" x14ac:dyDescent="0.2">
      <c r="A55" s="42">
        <v>0</v>
      </c>
      <c r="B55" s="42">
        <v>-2</v>
      </c>
      <c r="C55" s="42">
        <v>1</v>
      </c>
      <c r="D55" s="43">
        <f t="shared" si="0"/>
        <v>55.475637762608905</v>
      </c>
      <c r="E55" s="43">
        <f t="shared" si="1"/>
        <v>0.13426068176016559</v>
      </c>
      <c r="F55" s="2"/>
      <c r="G55" s="2" t="s">
        <v>79</v>
      </c>
      <c r="H55" s="34">
        <v>1</v>
      </c>
      <c r="I55" s="34">
        <v>1</v>
      </c>
      <c r="J55" s="34">
        <v>1</v>
      </c>
      <c r="K55" s="1" t="s">
        <v>27</v>
      </c>
      <c r="L55" s="1" t="s">
        <v>32</v>
      </c>
      <c r="M55" s="10">
        <f>E63</f>
        <v>0.15334296420391372</v>
      </c>
      <c r="N55" s="9">
        <f>$D$4/(2*M55)</f>
        <v>0.50279450642073997</v>
      </c>
      <c r="O55" s="9">
        <f>ASIN(N55)</f>
        <v>0.52682861069102205</v>
      </c>
      <c r="P55" s="9">
        <f>O55*180/PI()</f>
        <v>30.185055919336286</v>
      </c>
      <c r="Q55" s="9">
        <f>2*P55</f>
        <v>60.370111838672571</v>
      </c>
      <c r="R55" s="9">
        <f>N55/(1.542)</f>
        <v>0.32606647627804147</v>
      </c>
      <c r="S55" s="9">
        <f>12-41.78214*R55^2*(2.268*EXP(-73.67*R55^2)+1.803*EXP(-20.175*R55^2)+0.839*EXP(-3.013*R55^2)+0.289*EXP(-0.405*R55^2))</f>
        <v>7.123180445259921</v>
      </c>
      <c r="T55" s="67" t="s">
        <v>71</v>
      </c>
      <c r="U55" s="68"/>
      <c r="V55" s="68"/>
      <c r="W55" s="68"/>
      <c r="X55" s="68"/>
      <c r="Y55" s="24"/>
      <c r="Z55" s="2"/>
      <c r="AA55" s="2"/>
      <c r="AB55" s="2"/>
      <c r="AC55" s="2"/>
      <c r="AD55" s="2"/>
      <c r="AE55" s="2"/>
      <c r="AF55" s="2"/>
    </row>
    <row r="56" spans="1:32" s="6" customFormat="1" ht="22" customHeight="1" x14ac:dyDescent="0.2">
      <c r="A56" s="42">
        <v>0</v>
      </c>
      <c r="B56" s="42">
        <v>2</v>
      </c>
      <c r="C56" s="42">
        <v>-1</v>
      </c>
      <c r="D56" s="43">
        <f t="shared" si="0"/>
        <v>55.475637762608905</v>
      </c>
      <c r="E56" s="43">
        <f t="shared" si="1"/>
        <v>0.13426068176016559</v>
      </c>
      <c r="F56" s="2"/>
      <c r="G56" s="2" t="s">
        <v>12</v>
      </c>
      <c r="H56" s="34">
        <v>1</v>
      </c>
      <c r="I56" s="34">
        <v>1</v>
      </c>
      <c r="J56" s="34">
        <v>-1</v>
      </c>
      <c r="K56" s="1"/>
      <c r="L56" s="2"/>
      <c r="M56" s="12"/>
      <c r="N56" s="9"/>
      <c r="O56" s="9"/>
      <c r="P56" s="9"/>
      <c r="Q56" s="9"/>
      <c r="R56" s="9"/>
      <c r="V56" s="18"/>
      <c r="W56" s="9"/>
      <c r="X56" s="9"/>
      <c r="Y56" s="24"/>
      <c r="Z56" s="2"/>
      <c r="AA56" s="2"/>
      <c r="AB56" s="2"/>
      <c r="AC56" s="2"/>
      <c r="AD56" s="2"/>
      <c r="AE56" s="2"/>
      <c r="AF56" s="2"/>
    </row>
    <row r="57" spans="1:32" s="6" customFormat="1" ht="22" customHeight="1" x14ac:dyDescent="0.2">
      <c r="A57" s="42">
        <v>0</v>
      </c>
      <c r="B57" s="42">
        <v>-2</v>
      </c>
      <c r="C57" s="42">
        <v>-1</v>
      </c>
      <c r="D57" s="43">
        <f t="shared" si="0"/>
        <v>55.475637762608905</v>
      </c>
      <c r="E57" s="43">
        <f t="shared" si="1"/>
        <v>0.13426068176016559</v>
      </c>
      <c r="F57" s="2"/>
      <c r="G57" s="2"/>
      <c r="H57" s="34">
        <v>-1</v>
      </c>
      <c r="I57" s="34">
        <v>-1</v>
      </c>
      <c r="J57" s="34">
        <v>1</v>
      </c>
      <c r="K57" s="1"/>
      <c r="L57" s="2"/>
      <c r="M57" s="12"/>
      <c r="N57" s="9"/>
      <c r="O57" s="9"/>
      <c r="P57" s="9"/>
      <c r="Q57" s="9"/>
      <c r="R57" s="9"/>
      <c r="V57" s="18"/>
      <c r="W57" s="9"/>
      <c r="X57" s="9"/>
      <c r="Y57" s="24"/>
      <c r="Z57" s="2"/>
      <c r="AA57" s="2"/>
      <c r="AB57" s="2"/>
      <c r="AC57" s="2"/>
      <c r="AD57" s="2"/>
      <c r="AE57" s="2"/>
      <c r="AF57" s="2"/>
    </row>
    <row r="58" spans="1:32" s="6" customFormat="1" ht="22" customHeight="1" x14ac:dyDescent="0.2">
      <c r="A58" s="30">
        <v>0</v>
      </c>
      <c r="B58" s="30">
        <v>1</v>
      </c>
      <c r="C58" s="30">
        <v>2</v>
      </c>
      <c r="D58" s="31">
        <f t="shared" si="0"/>
        <v>27.684066325573809</v>
      </c>
      <c r="E58" s="31">
        <f t="shared" si="1"/>
        <v>0.1900575206466269</v>
      </c>
      <c r="F58" s="2"/>
      <c r="G58" s="2"/>
      <c r="H58" s="34">
        <v>-1</v>
      </c>
      <c r="I58" s="34">
        <v>-1</v>
      </c>
      <c r="J58" s="34">
        <v>-1</v>
      </c>
      <c r="K58" s="1"/>
      <c r="L58" s="2"/>
      <c r="M58" s="12"/>
      <c r="N58" s="9"/>
      <c r="O58" s="9"/>
      <c r="P58" s="9"/>
      <c r="Q58" s="9"/>
      <c r="R58" s="9"/>
      <c r="V58" s="18"/>
      <c r="W58" s="9"/>
      <c r="X58" s="9"/>
      <c r="Y58" s="24"/>
      <c r="Z58" s="2"/>
      <c r="AA58" s="2"/>
      <c r="AB58" s="2"/>
      <c r="AC58" s="2"/>
      <c r="AD58" s="2"/>
      <c r="AE58" s="2"/>
      <c r="AF58" s="2"/>
    </row>
    <row r="59" spans="1:32" s="6" customFormat="1" ht="22" customHeight="1" x14ac:dyDescent="0.2">
      <c r="A59" s="30">
        <v>0</v>
      </c>
      <c r="B59" s="30">
        <v>-1</v>
      </c>
      <c r="C59" s="30">
        <v>2</v>
      </c>
      <c r="D59" s="31">
        <f t="shared" si="0"/>
        <v>27.684066325573809</v>
      </c>
      <c r="E59" s="31">
        <f t="shared" si="1"/>
        <v>0.1900575206466269</v>
      </c>
      <c r="F59" s="2"/>
      <c r="G59" s="2"/>
      <c r="H59" s="34">
        <v>-2</v>
      </c>
      <c r="I59" s="34">
        <v>1</v>
      </c>
      <c r="J59" s="34">
        <v>1</v>
      </c>
      <c r="K59" s="1"/>
      <c r="L59" s="2"/>
      <c r="M59" s="12"/>
      <c r="N59" s="9"/>
      <c r="O59" s="9"/>
      <c r="P59" s="9"/>
      <c r="Q59" s="9"/>
      <c r="R59" s="9"/>
      <c r="V59" s="18"/>
      <c r="W59" s="9"/>
      <c r="X59" s="9"/>
      <c r="Y59" s="24"/>
      <c r="Z59" s="2"/>
      <c r="AA59" s="2"/>
      <c r="AB59" s="2"/>
      <c r="AC59" s="2"/>
      <c r="AD59" s="2"/>
      <c r="AE59" s="2"/>
      <c r="AF59" s="2"/>
    </row>
    <row r="60" spans="1:32" s="6" customFormat="1" ht="22" customHeight="1" x14ac:dyDescent="0.2">
      <c r="A60" s="30">
        <v>0</v>
      </c>
      <c r="B60" s="30">
        <v>1</v>
      </c>
      <c r="C60" s="30">
        <v>-2</v>
      </c>
      <c r="D60" s="31">
        <f t="shared" si="0"/>
        <v>27.684066325573809</v>
      </c>
      <c r="E60" s="31">
        <f t="shared" si="1"/>
        <v>0.1900575206466269</v>
      </c>
      <c r="F60" s="2"/>
      <c r="G60" s="2"/>
      <c r="H60" s="34">
        <v>2</v>
      </c>
      <c r="I60" s="34">
        <v>-1</v>
      </c>
      <c r="J60" s="34">
        <v>1</v>
      </c>
      <c r="K60" s="1"/>
      <c r="L60" s="2"/>
      <c r="M60" s="12"/>
      <c r="N60" s="9"/>
      <c r="O60" s="9"/>
      <c r="P60" s="9"/>
      <c r="Q60" s="9"/>
      <c r="R60" s="9"/>
      <c r="V60" s="18"/>
      <c r="W60" s="9"/>
      <c r="X60" s="9"/>
      <c r="Y60" s="24"/>
      <c r="Z60" s="2"/>
      <c r="AA60" s="2"/>
      <c r="AB60" s="2"/>
      <c r="AC60" s="2"/>
      <c r="AD60" s="2"/>
      <c r="AE60" s="2"/>
      <c r="AF60" s="2"/>
    </row>
    <row r="61" spans="1:32" s="6" customFormat="1" ht="22" customHeight="1" x14ac:dyDescent="0.2">
      <c r="A61" s="30">
        <v>0</v>
      </c>
      <c r="B61" s="30">
        <v>-1</v>
      </c>
      <c r="C61" s="30">
        <v>-2</v>
      </c>
      <c r="D61" s="31">
        <f t="shared" si="0"/>
        <v>27.684066325573809</v>
      </c>
      <c r="E61" s="31">
        <f t="shared" si="1"/>
        <v>0.1900575206466269</v>
      </c>
      <c r="F61" s="2"/>
      <c r="G61" s="2"/>
      <c r="H61" s="34">
        <v>2</v>
      </c>
      <c r="I61" s="34">
        <v>-1</v>
      </c>
      <c r="J61" s="34">
        <v>-1</v>
      </c>
      <c r="K61" s="1"/>
      <c r="L61" s="2"/>
      <c r="M61" s="12"/>
      <c r="N61" s="9"/>
      <c r="O61" s="9"/>
      <c r="P61" s="9"/>
      <c r="Q61" s="9"/>
      <c r="R61" s="9"/>
      <c r="V61" s="18"/>
      <c r="W61" s="9"/>
      <c r="X61" s="9"/>
      <c r="Y61" s="24"/>
      <c r="Z61" s="2"/>
      <c r="AA61" s="2"/>
      <c r="AB61" s="2"/>
      <c r="AC61" s="2"/>
      <c r="AD61" s="2"/>
      <c r="AE61" s="2"/>
      <c r="AF61" s="2"/>
    </row>
    <row r="62" spans="1:32" s="6" customFormat="1" ht="22" customHeight="1" x14ac:dyDescent="0.2">
      <c r="A62" s="28">
        <v>2</v>
      </c>
      <c r="B62" s="28">
        <v>1</v>
      </c>
      <c r="C62" s="28">
        <v>1</v>
      </c>
      <c r="D62" s="29">
        <f t="shared" si="0"/>
        <v>94.319334707581248</v>
      </c>
      <c r="E62" s="29">
        <f t="shared" si="1"/>
        <v>0.10296737368013285</v>
      </c>
      <c r="F62" s="2"/>
      <c r="G62" s="2"/>
      <c r="H62" s="34">
        <v>-2</v>
      </c>
      <c r="I62" s="34">
        <v>1</v>
      </c>
      <c r="J62" s="34">
        <v>-1</v>
      </c>
      <c r="K62" s="1"/>
      <c r="L62" s="2"/>
      <c r="M62" s="12"/>
      <c r="N62" s="9"/>
      <c r="O62" s="9"/>
      <c r="P62" s="9"/>
      <c r="Q62" s="9"/>
      <c r="R62" s="9"/>
      <c r="V62" s="18"/>
      <c r="W62" s="9"/>
      <c r="X62" s="9"/>
      <c r="Y62" s="24"/>
      <c r="Z62" s="2"/>
      <c r="AA62" s="2"/>
      <c r="AB62" s="2"/>
      <c r="AC62" s="2"/>
      <c r="AD62" s="2"/>
      <c r="AE62" s="2"/>
      <c r="AF62" s="2"/>
    </row>
    <row r="63" spans="1:32" s="6" customFormat="1" ht="22" customHeight="1" x14ac:dyDescent="0.2">
      <c r="A63" s="34">
        <v>-2</v>
      </c>
      <c r="B63" s="34">
        <v>1</v>
      </c>
      <c r="C63" s="34">
        <v>1</v>
      </c>
      <c r="D63" s="35">
        <f t="shared" si="0"/>
        <v>42.527738780951445</v>
      </c>
      <c r="E63" s="35">
        <f t="shared" si="1"/>
        <v>0.15334296420391372</v>
      </c>
      <c r="F63" s="2"/>
      <c r="G63" s="2"/>
      <c r="H63" s="34">
        <v>-1</v>
      </c>
      <c r="I63" s="34">
        <v>2</v>
      </c>
      <c r="J63" s="34">
        <v>1</v>
      </c>
      <c r="K63" s="1"/>
      <c r="L63" s="2"/>
      <c r="M63" s="12"/>
      <c r="N63" s="9"/>
      <c r="O63" s="9"/>
      <c r="P63" s="9"/>
      <c r="Q63" s="9"/>
      <c r="R63" s="9"/>
      <c r="V63" s="18"/>
      <c r="W63" s="9"/>
      <c r="X63" s="9"/>
      <c r="Y63" s="24"/>
      <c r="Z63" s="2"/>
      <c r="AA63" s="2"/>
      <c r="AB63" s="2"/>
      <c r="AC63" s="2"/>
      <c r="AD63" s="2"/>
      <c r="AE63" s="2"/>
      <c r="AF63" s="2"/>
    </row>
    <row r="64" spans="1:32" s="6" customFormat="1" ht="22" customHeight="1" x14ac:dyDescent="0.2">
      <c r="A64" s="34">
        <v>2</v>
      </c>
      <c r="B64" s="34">
        <v>-1</v>
      </c>
      <c r="C64" s="34">
        <v>1</v>
      </c>
      <c r="D64" s="35">
        <f t="shared" si="0"/>
        <v>42.527738780951445</v>
      </c>
      <c r="E64" s="35">
        <f t="shared" si="1"/>
        <v>0.15334296420391372</v>
      </c>
      <c r="F64" s="2"/>
      <c r="G64" s="2"/>
      <c r="H64" s="34">
        <v>1</v>
      </c>
      <c r="I64" s="34">
        <v>-2</v>
      </c>
      <c r="J64" s="34">
        <v>1</v>
      </c>
      <c r="K64" s="1"/>
      <c r="L64" s="2"/>
      <c r="M64" s="12"/>
      <c r="N64" s="9"/>
      <c r="O64" s="9"/>
      <c r="P64" s="9"/>
      <c r="Q64" s="9"/>
      <c r="R64" s="9"/>
      <c r="V64" s="18"/>
      <c r="W64" s="9"/>
      <c r="X64" s="9"/>
      <c r="Y64" s="24"/>
      <c r="Z64" s="2"/>
      <c r="AA64" s="2"/>
      <c r="AB64" s="2"/>
      <c r="AC64" s="2"/>
      <c r="AD64" s="2"/>
      <c r="AE64" s="2"/>
      <c r="AF64" s="2"/>
    </row>
    <row r="65" spans="1:32" s="6" customFormat="1" ht="22" customHeight="1" x14ac:dyDescent="0.2">
      <c r="A65" s="28">
        <v>2</v>
      </c>
      <c r="B65" s="28">
        <v>1</v>
      </c>
      <c r="C65" s="28">
        <v>-1</v>
      </c>
      <c r="D65" s="29">
        <f t="shared" si="0"/>
        <v>94.319334707581248</v>
      </c>
      <c r="E65" s="29">
        <f t="shared" si="1"/>
        <v>0.10296737368013285</v>
      </c>
      <c r="F65" s="2"/>
      <c r="G65" s="2"/>
      <c r="H65" s="34">
        <v>1</v>
      </c>
      <c r="I65" s="34">
        <v>-2</v>
      </c>
      <c r="J65" s="34">
        <v>-1</v>
      </c>
      <c r="K65" s="1"/>
      <c r="L65" s="2"/>
      <c r="M65" s="12"/>
      <c r="N65" s="9"/>
      <c r="O65" s="9"/>
      <c r="P65" s="9"/>
      <c r="Q65" s="9"/>
      <c r="R65" s="9"/>
      <c r="V65" s="18"/>
      <c r="W65" s="9"/>
      <c r="X65" s="9"/>
      <c r="Y65" s="24"/>
      <c r="Z65" s="2"/>
      <c r="AA65" s="2"/>
      <c r="AB65" s="2"/>
      <c r="AC65" s="2"/>
      <c r="AD65" s="2"/>
      <c r="AE65" s="2"/>
      <c r="AF65" s="2"/>
    </row>
    <row r="66" spans="1:32" s="6" customFormat="1" ht="22" customHeight="1" x14ac:dyDescent="0.2">
      <c r="A66" s="28">
        <v>-2</v>
      </c>
      <c r="B66" s="28">
        <v>-1</v>
      </c>
      <c r="C66" s="28">
        <v>1</v>
      </c>
      <c r="D66" s="29">
        <f t="shared" si="0"/>
        <v>94.319334707581248</v>
      </c>
      <c r="E66" s="29">
        <f t="shared" si="1"/>
        <v>0.10296737368013285</v>
      </c>
      <c r="F66" s="2"/>
      <c r="G66" s="2"/>
      <c r="H66" s="34">
        <v>-1</v>
      </c>
      <c r="I66" s="34">
        <v>2</v>
      </c>
      <c r="J66" s="34">
        <v>-1</v>
      </c>
      <c r="K66" s="1"/>
      <c r="L66" s="2"/>
      <c r="M66" s="12"/>
      <c r="N66" s="9"/>
      <c r="O66" s="9"/>
      <c r="P66" s="9"/>
      <c r="Q66" s="9"/>
      <c r="R66" s="9"/>
      <c r="V66" s="18"/>
      <c r="W66" s="9"/>
      <c r="X66" s="9"/>
      <c r="Y66" s="24"/>
      <c r="Z66" s="2"/>
      <c r="AA66" s="2"/>
      <c r="AB66" s="2"/>
      <c r="AC66" s="2"/>
      <c r="AD66" s="2"/>
      <c r="AE66" s="2"/>
      <c r="AF66" s="2"/>
    </row>
    <row r="67" spans="1:32" s="6" customFormat="1" ht="22" customHeight="1" x14ac:dyDescent="0.2">
      <c r="A67" s="34">
        <v>2</v>
      </c>
      <c r="B67" s="34">
        <v>-1</v>
      </c>
      <c r="C67" s="34">
        <v>-1</v>
      </c>
      <c r="D67" s="35">
        <f t="shared" si="0"/>
        <v>42.527738780951445</v>
      </c>
      <c r="E67" s="35">
        <f t="shared" si="1"/>
        <v>0.15334296420391372</v>
      </c>
      <c r="F67" s="2"/>
      <c r="G67" s="2"/>
      <c r="H67" s="4"/>
      <c r="I67" s="4"/>
      <c r="J67" s="4"/>
      <c r="K67" s="1"/>
      <c r="L67" s="2"/>
      <c r="M67" s="12"/>
      <c r="N67" s="9"/>
      <c r="O67" s="9"/>
      <c r="P67" s="9"/>
      <c r="Q67" s="9"/>
      <c r="R67" s="9"/>
      <c r="V67" s="18"/>
      <c r="W67" s="9"/>
      <c r="X67" s="9"/>
      <c r="Y67" s="24"/>
      <c r="Z67" s="2"/>
      <c r="AA67" s="2"/>
      <c r="AB67" s="2"/>
      <c r="AC67" s="2"/>
      <c r="AD67" s="2"/>
      <c r="AE67" s="2"/>
      <c r="AF67" s="2"/>
    </row>
    <row r="68" spans="1:32" s="6" customFormat="1" ht="22" customHeight="1" x14ac:dyDescent="0.2">
      <c r="A68" s="34">
        <v>-2</v>
      </c>
      <c r="B68" s="34">
        <v>1</v>
      </c>
      <c r="C68" s="34">
        <v>-1</v>
      </c>
      <c r="D68" s="35">
        <f t="shared" si="0"/>
        <v>42.527738780951445</v>
      </c>
      <c r="E68" s="35">
        <f t="shared" si="1"/>
        <v>0.15334296420391372</v>
      </c>
      <c r="F68" s="2"/>
      <c r="G68" s="2" t="s">
        <v>80</v>
      </c>
      <c r="H68" s="26">
        <v>1</v>
      </c>
      <c r="I68" s="26">
        <v>0</v>
      </c>
      <c r="J68" s="26">
        <v>3</v>
      </c>
      <c r="K68" s="1" t="s">
        <v>27</v>
      </c>
      <c r="L68" s="2" t="s">
        <v>32</v>
      </c>
      <c r="M68" s="10">
        <f>E140</f>
        <v>0.14727512468993789</v>
      </c>
      <c r="N68" s="9">
        <f>$D$4/(2*M68)</f>
        <v>0.52350999642553764</v>
      </c>
      <c r="O68" s="9">
        <f>ASIN(N68)</f>
        <v>0.55096538124528072</v>
      </c>
      <c r="P68" s="9">
        <f>O68*180/PI()</f>
        <v>31.567991003170945</v>
      </c>
      <c r="Q68" s="9">
        <f>2*P68</f>
        <v>63.135982006341891</v>
      </c>
      <c r="R68" s="9">
        <f>N68/(1.542)</f>
        <v>0.33950064619036163</v>
      </c>
      <c r="S68" s="9">
        <f>12-41.78214*R68^2*(2.268*EXP(-73.67*R68^2)+1.803*EXP(-20.175*R68^2)+0.839*EXP(-3.013*R68^2)+0.289*EXP(-0.405*R68^2))</f>
        <v>6.9656958911059732</v>
      </c>
      <c r="T68" s="2">
        <f>SQRT(3)*S68</f>
        <v>12.064939193469311</v>
      </c>
      <c r="U68" s="9">
        <f>T68^2</f>
        <v>145.5627577421119</v>
      </c>
      <c r="V68" s="17">
        <v>12</v>
      </c>
      <c r="W68" s="9">
        <f>(1+(COS(2*O68))^2)/((SIN(O68))^2*COS(O68))</f>
        <v>5.1569833910295149</v>
      </c>
      <c r="X68" s="9">
        <f>U68*V68*W68</f>
        <v>9007.9766883422872</v>
      </c>
      <c r="Y68" s="24"/>
      <c r="Z68" s="2"/>
      <c r="AA68" s="2"/>
      <c r="AB68" s="2"/>
      <c r="AC68" s="2"/>
      <c r="AD68" s="2"/>
      <c r="AE68" s="2"/>
      <c r="AF68" s="2"/>
    </row>
    <row r="69" spans="1:32" s="6" customFormat="1" ht="22" customHeight="1" x14ac:dyDescent="0.2">
      <c r="A69" s="28">
        <v>-2</v>
      </c>
      <c r="B69" s="28">
        <v>-1</v>
      </c>
      <c r="C69" s="28">
        <v>-1</v>
      </c>
      <c r="D69" s="29">
        <f t="shared" si="0"/>
        <v>94.319334707581248</v>
      </c>
      <c r="E69" s="29">
        <f t="shared" si="1"/>
        <v>0.10296737368013285</v>
      </c>
      <c r="F69" s="2"/>
      <c r="G69" s="2" t="s">
        <v>46</v>
      </c>
      <c r="H69" s="26">
        <v>-1</v>
      </c>
      <c r="I69" s="26">
        <v>0</v>
      </c>
      <c r="J69" s="26">
        <v>3</v>
      </c>
      <c r="K69" s="1"/>
      <c r="L69" s="2"/>
      <c r="M69" s="12"/>
      <c r="N69" s="9"/>
      <c r="O69" s="9"/>
      <c r="P69" s="9"/>
      <c r="Q69" s="9"/>
      <c r="R69" s="9"/>
      <c r="V69" s="18"/>
      <c r="W69" s="9"/>
      <c r="X69" s="9"/>
      <c r="Y69" s="24"/>
      <c r="Z69" s="2"/>
      <c r="AA69" s="2"/>
      <c r="AB69" s="2"/>
      <c r="AC69" s="2"/>
      <c r="AD69" s="2"/>
      <c r="AE69" s="2"/>
      <c r="AF69" s="2"/>
    </row>
    <row r="70" spans="1:32" s="6" customFormat="1" ht="22" customHeight="1" x14ac:dyDescent="0.2">
      <c r="A70" s="28">
        <v>1</v>
      </c>
      <c r="B70" s="28">
        <v>2</v>
      </c>
      <c r="C70" s="28">
        <v>1</v>
      </c>
      <c r="D70" s="29">
        <f t="shared" si="0"/>
        <v>94.319334707581248</v>
      </c>
      <c r="E70" s="29">
        <f t="shared" si="1"/>
        <v>0.10296737368013285</v>
      </c>
      <c r="F70" s="2"/>
      <c r="G70" s="2"/>
      <c r="H70" s="26">
        <v>1</v>
      </c>
      <c r="I70" s="26">
        <v>0</v>
      </c>
      <c r="J70" s="26">
        <v>-3</v>
      </c>
      <c r="K70" s="1"/>
      <c r="L70" s="2"/>
      <c r="M70" s="12"/>
      <c r="N70" s="9"/>
      <c r="O70" s="9"/>
      <c r="P70" s="9"/>
      <c r="Q70" s="9"/>
      <c r="R70" s="9"/>
      <c r="V70" s="18"/>
      <c r="W70" s="9"/>
      <c r="X70" s="9"/>
      <c r="Y70" s="24"/>
      <c r="Z70" s="2"/>
      <c r="AA70" s="2"/>
      <c r="AB70" s="2"/>
      <c r="AC70" s="2"/>
      <c r="AD70" s="2"/>
      <c r="AE70" s="2"/>
      <c r="AF70" s="2"/>
    </row>
    <row r="71" spans="1:32" s="6" customFormat="1" ht="22" customHeight="1" x14ac:dyDescent="0.2">
      <c r="A71" s="34">
        <v>-1</v>
      </c>
      <c r="B71" s="34">
        <v>2</v>
      </c>
      <c r="C71" s="34">
        <v>1</v>
      </c>
      <c r="D71" s="35">
        <f t="shared" ref="D71:D134" si="5">(4/3)*((A71^2+A71*B71+B71^2)/($D$2^2))+(C71^2/$D$3^2)</f>
        <v>42.527738780951445</v>
      </c>
      <c r="E71" s="35">
        <f t="shared" ref="E71:E134" si="6">SQRT(1/D71)</f>
        <v>0.15334296420391372</v>
      </c>
      <c r="F71" s="2"/>
      <c r="G71" s="2"/>
      <c r="H71" s="26">
        <v>-1</v>
      </c>
      <c r="I71" s="26">
        <v>0</v>
      </c>
      <c r="J71" s="26">
        <v>-3</v>
      </c>
      <c r="K71" s="1"/>
      <c r="L71" s="2"/>
      <c r="M71" s="12"/>
      <c r="N71" s="9"/>
      <c r="O71" s="9"/>
      <c r="P71" s="9"/>
      <c r="Q71" s="9"/>
      <c r="R71" s="9"/>
      <c r="V71" s="18"/>
      <c r="W71" s="9"/>
      <c r="X71" s="9"/>
      <c r="Y71" s="24"/>
      <c r="Z71" s="2"/>
      <c r="AA71" s="2"/>
      <c r="AB71" s="2"/>
      <c r="AC71" s="2"/>
      <c r="AD71" s="2"/>
      <c r="AE71" s="2"/>
      <c r="AF71" s="2"/>
    </row>
    <row r="72" spans="1:32" s="6" customFormat="1" ht="22" customHeight="1" x14ac:dyDescent="0.2">
      <c r="A72" s="34">
        <v>1</v>
      </c>
      <c r="B72" s="34">
        <v>-2</v>
      </c>
      <c r="C72" s="34">
        <v>1</v>
      </c>
      <c r="D72" s="35">
        <f t="shared" si="5"/>
        <v>42.527738780951445</v>
      </c>
      <c r="E72" s="35">
        <f t="shared" si="6"/>
        <v>0.15334296420391372</v>
      </c>
      <c r="F72" s="2"/>
      <c r="G72" s="2"/>
      <c r="H72" s="26">
        <v>0</v>
      </c>
      <c r="I72" s="26">
        <v>1</v>
      </c>
      <c r="J72" s="26">
        <v>3</v>
      </c>
      <c r="K72" s="1"/>
      <c r="L72" s="2"/>
      <c r="M72" s="12"/>
      <c r="N72" s="9"/>
      <c r="O72" s="9"/>
      <c r="P72" s="9"/>
      <c r="Q72" s="9"/>
      <c r="R72" s="9"/>
      <c r="V72" s="18"/>
      <c r="W72" s="9"/>
      <c r="X72" s="9"/>
      <c r="Y72" s="24"/>
      <c r="Z72" s="2"/>
      <c r="AA72" s="2"/>
      <c r="AB72" s="2"/>
      <c r="AC72" s="2"/>
      <c r="AD72" s="2"/>
      <c r="AE72" s="2"/>
      <c r="AF72" s="2"/>
    </row>
    <row r="73" spans="1:32" s="6" customFormat="1" ht="22" customHeight="1" x14ac:dyDescent="0.2">
      <c r="A73" s="28">
        <v>1</v>
      </c>
      <c r="B73" s="28">
        <v>2</v>
      </c>
      <c r="C73" s="28">
        <v>-1</v>
      </c>
      <c r="D73" s="29">
        <f t="shared" si="5"/>
        <v>94.319334707581248</v>
      </c>
      <c r="E73" s="29">
        <f t="shared" si="6"/>
        <v>0.10296737368013285</v>
      </c>
      <c r="F73" s="2"/>
      <c r="G73" s="2"/>
      <c r="H73" s="26">
        <v>0</v>
      </c>
      <c r="I73" s="26">
        <v>-1</v>
      </c>
      <c r="J73" s="26">
        <v>3</v>
      </c>
      <c r="K73" s="1"/>
      <c r="L73" s="2"/>
      <c r="M73" s="12"/>
      <c r="N73" s="9"/>
      <c r="O73" s="9"/>
      <c r="P73" s="9"/>
      <c r="Q73" s="9"/>
      <c r="R73" s="9"/>
      <c r="V73" s="18"/>
      <c r="W73" s="9"/>
      <c r="X73" s="9"/>
      <c r="Y73" s="24"/>
      <c r="Z73" s="2"/>
      <c r="AA73" s="2"/>
      <c r="AB73" s="2"/>
      <c r="AC73" s="2"/>
      <c r="AD73" s="2"/>
      <c r="AE73" s="2"/>
      <c r="AF73" s="2"/>
    </row>
    <row r="74" spans="1:32" s="6" customFormat="1" ht="22" customHeight="1" x14ac:dyDescent="0.2">
      <c r="A74" s="28">
        <v>-1</v>
      </c>
      <c r="B74" s="28">
        <v>-2</v>
      </c>
      <c r="C74" s="28">
        <v>1</v>
      </c>
      <c r="D74" s="29">
        <f t="shared" si="5"/>
        <v>94.319334707581248</v>
      </c>
      <c r="E74" s="29">
        <f t="shared" si="6"/>
        <v>0.10296737368013285</v>
      </c>
      <c r="F74" s="2"/>
      <c r="G74" s="2"/>
      <c r="H74" s="26">
        <v>0</v>
      </c>
      <c r="I74" s="26">
        <v>1</v>
      </c>
      <c r="J74" s="26">
        <v>-3</v>
      </c>
      <c r="K74" s="1"/>
      <c r="L74" s="2"/>
      <c r="M74" s="12"/>
      <c r="N74" s="9"/>
      <c r="O74" s="9"/>
      <c r="P74" s="9"/>
      <c r="Q74" s="9"/>
      <c r="R74" s="9"/>
      <c r="V74" s="18"/>
      <c r="W74" s="9"/>
      <c r="X74" s="9"/>
      <c r="Y74" s="24"/>
      <c r="Z74" s="2"/>
      <c r="AA74" s="2"/>
      <c r="AB74" s="2"/>
      <c r="AC74" s="2"/>
      <c r="AD74" s="2"/>
      <c r="AE74" s="2"/>
      <c r="AF74" s="2"/>
    </row>
    <row r="75" spans="1:32" s="6" customFormat="1" ht="22" customHeight="1" x14ac:dyDescent="0.2">
      <c r="A75" s="34">
        <v>1</v>
      </c>
      <c r="B75" s="34">
        <v>-2</v>
      </c>
      <c r="C75" s="34">
        <v>-1</v>
      </c>
      <c r="D75" s="35">
        <f t="shared" si="5"/>
        <v>42.527738780951445</v>
      </c>
      <c r="E75" s="35">
        <f t="shared" si="6"/>
        <v>0.15334296420391372</v>
      </c>
      <c r="F75" s="2"/>
      <c r="G75" s="2"/>
      <c r="H75" s="26">
        <v>0</v>
      </c>
      <c r="I75" s="26">
        <v>-1</v>
      </c>
      <c r="J75" s="26">
        <v>-3</v>
      </c>
      <c r="K75" s="1"/>
      <c r="L75" s="2"/>
      <c r="M75" s="12"/>
      <c r="N75" s="9"/>
      <c r="O75" s="9"/>
      <c r="P75" s="9"/>
      <c r="Q75" s="9"/>
      <c r="R75" s="9"/>
      <c r="V75" s="18"/>
      <c r="W75" s="9"/>
      <c r="X75" s="9"/>
      <c r="Y75" s="24"/>
      <c r="Z75" s="2"/>
      <c r="AA75" s="2"/>
      <c r="AB75" s="2"/>
      <c r="AC75" s="2"/>
      <c r="AD75" s="2"/>
      <c r="AE75" s="2"/>
      <c r="AF75" s="2"/>
    </row>
    <row r="76" spans="1:32" s="6" customFormat="1" ht="22" customHeight="1" x14ac:dyDescent="0.2">
      <c r="A76" s="34">
        <v>-1</v>
      </c>
      <c r="B76" s="34">
        <v>2</v>
      </c>
      <c r="C76" s="34">
        <v>-1</v>
      </c>
      <c r="D76" s="35">
        <f t="shared" si="5"/>
        <v>42.527738780951445</v>
      </c>
      <c r="E76" s="35">
        <f t="shared" si="6"/>
        <v>0.15334296420391372</v>
      </c>
      <c r="F76" s="2"/>
      <c r="G76" s="2"/>
      <c r="H76" s="26">
        <v>-1</v>
      </c>
      <c r="I76" s="26">
        <v>1</v>
      </c>
      <c r="J76" s="26">
        <v>3</v>
      </c>
      <c r="K76" s="1"/>
      <c r="L76" s="2"/>
      <c r="M76" s="12"/>
      <c r="N76" s="9"/>
      <c r="O76" s="9"/>
      <c r="P76" s="9"/>
      <c r="Q76" s="9"/>
      <c r="R76" s="9"/>
      <c r="V76" s="18"/>
      <c r="W76" s="9"/>
      <c r="X76" s="9"/>
      <c r="Y76" s="24"/>
      <c r="Z76" s="2"/>
      <c r="AA76" s="2"/>
      <c r="AB76" s="2"/>
      <c r="AC76" s="2"/>
      <c r="AD76" s="2"/>
      <c r="AE76" s="2"/>
      <c r="AF76" s="2"/>
    </row>
    <row r="77" spans="1:32" s="6" customFormat="1" ht="22" customHeight="1" x14ac:dyDescent="0.2">
      <c r="A77" s="28">
        <v>-1</v>
      </c>
      <c r="B77" s="28">
        <v>-2</v>
      </c>
      <c r="C77" s="28">
        <v>-1</v>
      </c>
      <c r="D77" s="29">
        <f t="shared" si="5"/>
        <v>94.319334707581248</v>
      </c>
      <c r="E77" s="29">
        <f t="shared" si="6"/>
        <v>0.10296737368013285</v>
      </c>
      <c r="F77" s="2"/>
      <c r="G77" s="2"/>
      <c r="H77" s="26">
        <v>1</v>
      </c>
      <c r="I77" s="26">
        <v>-1</v>
      </c>
      <c r="J77" s="26">
        <v>3</v>
      </c>
      <c r="K77" s="1"/>
      <c r="L77" s="2"/>
      <c r="M77" s="12"/>
      <c r="N77" s="9"/>
      <c r="O77" s="9"/>
      <c r="P77" s="9"/>
      <c r="Q77" s="9"/>
      <c r="R77" s="9"/>
      <c r="V77" s="18"/>
      <c r="W77" s="9"/>
      <c r="X77" s="9"/>
      <c r="Y77" s="24"/>
      <c r="Z77" s="2"/>
      <c r="AA77" s="2"/>
      <c r="AB77" s="2"/>
      <c r="AC77" s="2"/>
      <c r="AD77" s="2"/>
      <c r="AE77" s="2"/>
      <c r="AF77" s="2"/>
    </row>
    <row r="78" spans="1:32" s="6" customFormat="1" ht="22" customHeight="1" x14ac:dyDescent="0.2">
      <c r="A78" s="38">
        <v>1</v>
      </c>
      <c r="B78" s="38">
        <v>1</v>
      </c>
      <c r="C78" s="38">
        <v>2</v>
      </c>
      <c r="D78" s="39">
        <f t="shared" si="5"/>
        <v>53.579864288888714</v>
      </c>
      <c r="E78" s="39">
        <f t="shared" si="6"/>
        <v>0.13661525445778108</v>
      </c>
      <c r="F78" s="2"/>
      <c r="G78" s="2"/>
      <c r="H78" s="26">
        <v>1</v>
      </c>
      <c r="I78" s="26">
        <v>-1</v>
      </c>
      <c r="J78" s="26">
        <v>-3</v>
      </c>
      <c r="K78" s="1"/>
      <c r="L78" s="2"/>
      <c r="M78" s="12"/>
      <c r="N78" s="9"/>
      <c r="O78" s="9"/>
      <c r="P78" s="9"/>
      <c r="Q78" s="9"/>
      <c r="R78" s="9"/>
      <c r="V78" s="18"/>
      <c r="W78" s="9"/>
      <c r="X78" s="9"/>
      <c r="Y78" s="24"/>
      <c r="Z78" s="2"/>
      <c r="AA78" s="2"/>
      <c r="AB78" s="2"/>
      <c r="AC78" s="2"/>
      <c r="AD78" s="2"/>
      <c r="AE78" s="2"/>
      <c r="AF78" s="2"/>
    </row>
    <row r="79" spans="1:32" s="6" customFormat="1" ht="22" customHeight="1" x14ac:dyDescent="0.2">
      <c r="A79" s="30">
        <v>-1</v>
      </c>
      <c r="B79" s="30">
        <v>1</v>
      </c>
      <c r="C79" s="30">
        <v>2</v>
      </c>
      <c r="D79" s="31">
        <f t="shared" si="5"/>
        <v>27.684066325573809</v>
      </c>
      <c r="E79" s="31">
        <f t="shared" si="6"/>
        <v>0.1900575206466269</v>
      </c>
      <c r="F79" s="2"/>
      <c r="G79" s="2"/>
      <c r="H79" s="26">
        <v>-1</v>
      </c>
      <c r="I79" s="26">
        <v>1</v>
      </c>
      <c r="J79" s="26">
        <v>-3</v>
      </c>
      <c r="K79" s="1"/>
      <c r="L79" s="2"/>
      <c r="M79" s="12"/>
      <c r="N79" s="9"/>
      <c r="O79" s="9"/>
      <c r="P79" s="9"/>
      <c r="Q79" s="9"/>
      <c r="R79" s="9"/>
      <c r="V79" s="18"/>
      <c r="W79" s="9"/>
      <c r="X79" s="9"/>
      <c r="Y79" s="24"/>
      <c r="Z79" s="2"/>
      <c r="AA79" s="2"/>
      <c r="AB79" s="2"/>
      <c r="AC79" s="2"/>
      <c r="AD79" s="2"/>
      <c r="AE79" s="2"/>
      <c r="AF79" s="2"/>
    </row>
    <row r="80" spans="1:32" s="6" customFormat="1" ht="22" customHeight="1" x14ac:dyDescent="0.2">
      <c r="A80" s="30">
        <v>1</v>
      </c>
      <c r="B80" s="30">
        <v>-1</v>
      </c>
      <c r="C80" s="30">
        <v>2</v>
      </c>
      <c r="D80" s="31">
        <f t="shared" si="5"/>
        <v>27.684066325573809</v>
      </c>
      <c r="E80" s="31">
        <f t="shared" si="6"/>
        <v>0.1900575206466269</v>
      </c>
      <c r="F80" s="2"/>
      <c r="G80" s="2"/>
      <c r="H80" s="2"/>
      <c r="I80" s="2"/>
      <c r="J80" s="2"/>
      <c r="K80" s="1"/>
      <c r="L80" s="2"/>
      <c r="M80" s="12"/>
      <c r="N80" s="9"/>
      <c r="O80" s="9"/>
      <c r="P80" s="9"/>
      <c r="Q80" s="9"/>
      <c r="R80" s="9"/>
      <c r="V80" s="18"/>
      <c r="W80" s="9"/>
      <c r="X80" s="9"/>
      <c r="Y80" s="24"/>
      <c r="Z80" s="2"/>
      <c r="AA80" s="2"/>
      <c r="AB80" s="2"/>
      <c r="AC80" s="2"/>
      <c r="AD80" s="2"/>
      <c r="AE80" s="2"/>
      <c r="AF80" s="2"/>
    </row>
    <row r="81" spans="1:32" s="6" customFormat="1" ht="22" customHeight="1" x14ac:dyDescent="0.2">
      <c r="A81" s="38">
        <v>1</v>
      </c>
      <c r="B81" s="38">
        <v>1</v>
      </c>
      <c r="C81" s="38">
        <v>-2</v>
      </c>
      <c r="D81" s="39">
        <f t="shared" si="5"/>
        <v>53.579864288888714</v>
      </c>
      <c r="E81" s="39">
        <f t="shared" si="6"/>
        <v>0.13661525445778108</v>
      </c>
      <c r="F81" s="2"/>
      <c r="G81" s="2" t="s">
        <v>81</v>
      </c>
      <c r="H81" s="36">
        <v>2</v>
      </c>
      <c r="I81" s="36">
        <v>0</v>
      </c>
      <c r="J81" s="36">
        <v>0</v>
      </c>
      <c r="K81" s="1" t="s">
        <v>25</v>
      </c>
      <c r="L81" s="1" t="s">
        <v>32</v>
      </c>
      <c r="M81" s="10">
        <f>E87</f>
        <v>0.13895377603721318</v>
      </c>
      <c r="N81" s="9">
        <f>$D$4/(2*M81)</f>
        <v>0.55486077599900463</v>
      </c>
      <c r="O81" s="9">
        <f>ASIN(N81)</f>
        <v>0.58819560883516275</v>
      </c>
      <c r="P81" s="9">
        <f>O81*180/PI()</f>
        <v>33.7011259143827</v>
      </c>
      <c r="Q81" s="9">
        <f>2*P81</f>
        <v>67.402251828765401</v>
      </c>
      <c r="R81" s="9">
        <f>N81/(1.542)</f>
        <v>0.35983189104993812</v>
      </c>
      <c r="S81" s="9">
        <f>12-41.78214*R81^2*(2.268*EXP(-73.67*R81^2)+1.803*EXP(-20.175*R81^2)+0.839*EXP(-3.013*R81^2)+0.289*EXP(-0.405*R81^2))</f>
        <v>6.7271361539200525</v>
      </c>
      <c r="T81" s="9">
        <f>-S81</f>
        <v>-6.7271361539200525</v>
      </c>
      <c r="U81" s="9">
        <f>T81^2</f>
        <v>45.254360833378279</v>
      </c>
      <c r="V81" s="17">
        <v>6</v>
      </c>
      <c r="W81" s="9">
        <f>(1+(COS(2*O81))^2)/((SIN(O81))^2*COS(O81))</f>
        <v>4.4807387228598561</v>
      </c>
      <c r="X81" s="9">
        <f>U81*V81*W81</f>
        <v>1216.6378017863428</v>
      </c>
      <c r="Y81" s="24"/>
      <c r="Z81" s="2"/>
      <c r="AA81" s="2"/>
      <c r="AB81" s="2"/>
      <c r="AC81" s="2"/>
      <c r="AD81" s="2"/>
      <c r="AE81" s="2"/>
      <c r="AF81" s="2"/>
    </row>
    <row r="82" spans="1:32" s="6" customFormat="1" ht="22" customHeight="1" x14ac:dyDescent="0.2">
      <c r="A82" s="38">
        <v>-1</v>
      </c>
      <c r="B82" s="38">
        <v>-1</v>
      </c>
      <c r="C82" s="38">
        <v>2</v>
      </c>
      <c r="D82" s="39">
        <f t="shared" si="5"/>
        <v>53.579864288888714</v>
      </c>
      <c r="E82" s="39">
        <f t="shared" si="6"/>
        <v>0.13661525445778108</v>
      </c>
      <c r="F82" s="2"/>
      <c r="G82" s="2" t="s">
        <v>13</v>
      </c>
      <c r="H82" s="36">
        <v>0</v>
      </c>
      <c r="I82" s="36">
        <v>2</v>
      </c>
      <c r="J82" s="36">
        <v>0</v>
      </c>
      <c r="K82" s="1"/>
      <c r="L82" s="2"/>
      <c r="M82" s="12"/>
      <c r="N82" s="9"/>
      <c r="O82" s="9"/>
      <c r="P82" s="9"/>
      <c r="Q82" s="9"/>
      <c r="R82" s="9"/>
      <c r="V82" s="18"/>
      <c r="W82" s="9"/>
      <c r="X82" s="9"/>
      <c r="Y82" s="24"/>
      <c r="Z82" s="2"/>
      <c r="AA82" s="2"/>
      <c r="AB82" s="2"/>
      <c r="AC82" s="2"/>
      <c r="AD82" s="2"/>
      <c r="AE82" s="2"/>
      <c r="AF82" s="2"/>
    </row>
    <row r="83" spans="1:32" s="6" customFormat="1" ht="22" customHeight="1" x14ac:dyDescent="0.2">
      <c r="A83" s="30">
        <v>1</v>
      </c>
      <c r="B83" s="30">
        <v>-1</v>
      </c>
      <c r="C83" s="30">
        <v>-2</v>
      </c>
      <c r="D83" s="31">
        <f t="shared" si="5"/>
        <v>27.684066325573809</v>
      </c>
      <c r="E83" s="31">
        <f t="shared" si="6"/>
        <v>0.1900575206466269</v>
      </c>
      <c r="F83" s="2"/>
      <c r="G83" s="2"/>
      <c r="H83" s="36">
        <v>-2</v>
      </c>
      <c r="I83" s="36">
        <v>0</v>
      </c>
      <c r="J83" s="36">
        <v>0</v>
      </c>
      <c r="K83" s="1"/>
      <c r="L83" s="2"/>
      <c r="M83" s="12"/>
      <c r="N83" s="9"/>
      <c r="O83" s="9"/>
      <c r="P83" s="9"/>
      <c r="Q83" s="9"/>
      <c r="R83" s="9"/>
      <c r="V83" s="18"/>
      <c r="W83" s="9"/>
      <c r="X83" s="9"/>
      <c r="Y83" s="24"/>
      <c r="Z83" s="2"/>
      <c r="AA83" s="2"/>
      <c r="AB83" s="2"/>
      <c r="AC83" s="2"/>
      <c r="AD83" s="2"/>
      <c r="AE83" s="2"/>
      <c r="AF83" s="2"/>
    </row>
    <row r="84" spans="1:32" s="6" customFormat="1" ht="22" customHeight="1" x14ac:dyDescent="0.2">
      <c r="A84" s="30">
        <v>-1</v>
      </c>
      <c r="B84" s="30">
        <v>1</v>
      </c>
      <c r="C84" s="30">
        <v>-2</v>
      </c>
      <c r="D84" s="31">
        <f t="shared" si="5"/>
        <v>27.684066325573809</v>
      </c>
      <c r="E84" s="31">
        <f t="shared" si="6"/>
        <v>0.1900575206466269</v>
      </c>
      <c r="F84" s="2"/>
      <c r="G84" s="2"/>
      <c r="H84" s="36">
        <v>0</v>
      </c>
      <c r="I84" s="36">
        <v>-2</v>
      </c>
      <c r="J84" s="36">
        <v>0</v>
      </c>
      <c r="K84" s="1"/>
      <c r="L84" s="2"/>
      <c r="M84" s="12"/>
      <c r="N84" s="9"/>
      <c r="O84" s="9"/>
      <c r="P84" s="9"/>
      <c r="Q84" s="9"/>
      <c r="R84" s="9"/>
      <c r="V84" s="18"/>
      <c r="W84" s="9"/>
      <c r="X84" s="9"/>
      <c r="Y84" s="24"/>
      <c r="Z84" s="2"/>
      <c r="AA84" s="2"/>
      <c r="AB84" s="2"/>
      <c r="AC84" s="2"/>
      <c r="AD84" s="2"/>
      <c r="AE84" s="2"/>
      <c r="AF84" s="2"/>
    </row>
    <row r="85" spans="1:32" s="6" customFormat="1" ht="22" customHeight="1" x14ac:dyDescent="0.2">
      <c r="A85" s="38">
        <v>-1</v>
      </c>
      <c r="B85" s="38">
        <v>-1</v>
      </c>
      <c r="C85" s="38">
        <v>-2</v>
      </c>
      <c r="D85" s="39">
        <f>(4/3)*((H91^2+H91*I91+I91^2)/($D$2^2))+(J91^2/$D$3^2)</f>
        <v>53.579864288888714</v>
      </c>
      <c r="E85" s="39">
        <f t="shared" si="6"/>
        <v>0.13661525445778108</v>
      </c>
      <c r="F85" s="2"/>
      <c r="G85" s="2"/>
      <c r="H85" s="36">
        <v>-2</v>
      </c>
      <c r="I85" s="36">
        <v>2</v>
      </c>
      <c r="J85" s="36">
        <v>0</v>
      </c>
      <c r="K85" s="1"/>
      <c r="L85" s="2"/>
      <c r="M85" s="12"/>
      <c r="N85" s="9"/>
      <c r="O85" s="9"/>
      <c r="P85" s="9"/>
      <c r="Q85" s="9"/>
      <c r="R85" s="9"/>
      <c r="V85" s="18"/>
      <c r="W85" s="9"/>
      <c r="X85" s="9"/>
      <c r="Y85" s="24"/>
      <c r="Z85" s="2"/>
      <c r="AA85" s="2"/>
      <c r="AB85" s="2"/>
      <c r="AC85" s="2"/>
      <c r="AD85" s="2"/>
      <c r="AE85" s="2"/>
      <c r="AF85" s="2"/>
    </row>
    <row r="86" spans="1:32" s="6" customFormat="1" ht="22" customHeight="1" x14ac:dyDescent="0.2">
      <c r="A86" s="48">
        <v>2</v>
      </c>
      <c r="B86" s="48">
        <v>2</v>
      </c>
      <c r="C86" s="48">
        <v>0</v>
      </c>
      <c r="D86" s="49">
        <f t="shared" si="5"/>
        <v>155.37478777988943</v>
      </c>
      <c r="E86" s="49">
        <f t="shared" si="6"/>
        <v>8.0225000000000005E-2</v>
      </c>
      <c r="F86" s="2"/>
      <c r="G86" s="2"/>
      <c r="H86" s="36">
        <v>2</v>
      </c>
      <c r="I86" s="36">
        <v>-2</v>
      </c>
      <c r="J86" s="36">
        <v>0</v>
      </c>
      <c r="K86" s="1"/>
      <c r="L86" s="2"/>
      <c r="M86" s="12"/>
      <c r="N86" s="9"/>
      <c r="O86" s="9"/>
      <c r="P86" s="9"/>
      <c r="Q86" s="9"/>
      <c r="R86" s="9"/>
      <c r="V86" s="18"/>
      <c r="W86" s="9"/>
      <c r="X86" s="9"/>
      <c r="Y86" s="24"/>
      <c r="Z86" s="2"/>
      <c r="AA86" s="2"/>
      <c r="AB86" s="2"/>
      <c r="AC86" s="2"/>
      <c r="AD86" s="2"/>
      <c r="AE86" s="2"/>
      <c r="AF86" s="2"/>
    </row>
    <row r="87" spans="1:32" s="6" customFormat="1" ht="22" customHeight="1" x14ac:dyDescent="0.2">
      <c r="A87" s="36">
        <v>-2</v>
      </c>
      <c r="B87" s="36">
        <v>2</v>
      </c>
      <c r="C87" s="36">
        <v>0</v>
      </c>
      <c r="D87" s="37">
        <f t="shared" si="5"/>
        <v>51.791595926629817</v>
      </c>
      <c r="E87" s="37">
        <f t="shared" si="6"/>
        <v>0.13895377603721318</v>
      </c>
      <c r="F87" s="2"/>
      <c r="G87" s="2"/>
      <c r="H87" s="2"/>
      <c r="I87" s="2"/>
      <c r="J87" s="2"/>
      <c r="K87" s="1"/>
      <c r="L87" s="2"/>
      <c r="M87" s="12"/>
      <c r="N87" s="9"/>
      <c r="O87" s="9"/>
      <c r="P87" s="9"/>
      <c r="Q87" s="9"/>
      <c r="R87" s="9"/>
      <c r="V87" s="18"/>
      <c r="W87" s="9"/>
      <c r="X87" s="9"/>
      <c r="Y87" s="24"/>
      <c r="Z87" s="2"/>
      <c r="AA87" s="2"/>
      <c r="AB87" s="2"/>
      <c r="AC87" s="2"/>
      <c r="AD87" s="2"/>
      <c r="AE87" s="2"/>
      <c r="AF87" s="2"/>
    </row>
    <row r="88" spans="1:32" s="6" customFormat="1" ht="22" customHeight="1" x14ac:dyDescent="0.2">
      <c r="A88" s="36">
        <v>2</v>
      </c>
      <c r="B88" s="36">
        <v>-2</v>
      </c>
      <c r="C88" s="36">
        <v>0</v>
      </c>
      <c r="D88" s="37">
        <f t="shared" si="5"/>
        <v>51.791595926629817</v>
      </c>
      <c r="E88" s="37">
        <f t="shared" si="6"/>
        <v>0.13895377603721318</v>
      </c>
      <c r="F88" s="2"/>
      <c r="G88" s="2" t="s">
        <v>82</v>
      </c>
      <c r="H88" s="38">
        <v>1</v>
      </c>
      <c r="I88" s="38">
        <v>1</v>
      </c>
      <c r="J88" s="38">
        <v>2</v>
      </c>
      <c r="K88" s="1" t="s">
        <v>27</v>
      </c>
      <c r="L88" s="1" t="s">
        <v>32</v>
      </c>
      <c r="M88" s="10">
        <f>E81</f>
        <v>0.13661525445778108</v>
      </c>
      <c r="N88" s="9">
        <f>$D$4/(2*M88)</f>
        <v>0.56435864578963701</v>
      </c>
      <c r="O88" s="9">
        <f>ASIN(N88)</f>
        <v>0.59965614687453095</v>
      </c>
      <c r="P88" s="9">
        <f>O88*180/PI()</f>
        <v>34.357766374987634</v>
      </c>
      <c r="Q88" s="9">
        <f>2*P88</f>
        <v>68.715532749975267</v>
      </c>
      <c r="R88" s="9">
        <f>N88/(1.542)</f>
        <v>0.36599133968199549</v>
      </c>
      <c r="S88" s="9">
        <f>12-41.78214*R88^2*(2.268*EXP(-73.67*R88^2)+1.803*EXP(-20.175*R88^2)+0.839*EXP(-3.013*R88^2)+0.289*EXP(-0.405*R88^2))</f>
        <v>6.6544939736007036</v>
      </c>
      <c r="T88" s="9">
        <f>-2*S88</f>
        <v>-13.308987947201407</v>
      </c>
      <c r="U88" s="9">
        <f>T88^2</f>
        <v>177.12916017875233</v>
      </c>
      <c r="V88" s="17">
        <v>12</v>
      </c>
      <c r="W88" s="9">
        <f>(1+(COS(2*O88))^2)/((SIN(O88))^2*COS(O88))</f>
        <v>4.3044169826901273</v>
      </c>
      <c r="X88" s="9">
        <f>U88*V88*W88</f>
        <v>9149.2531824367379</v>
      </c>
      <c r="Y88" s="24"/>
      <c r="Z88" s="2"/>
      <c r="AA88" s="2"/>
      <c r="AB88" s="2"/>
      <c r="AC88" s="2"/>
      <c r="AD88" s="2"/>
      <c r="AE88" s="2"/>
      <c r="AF88" s="2"/>
    </row>
    <row r="89" spans="1:32" s="6" customFormat="1" ht="22" customHeight="1" x14ac:dyDescent="0.2">
      <c r="A89" s="48">
        <v>-2</v>
      </c>
      <c r="B89" s="48">
        <v>-2</v>
      </c>
      <c r="C89" s="48">
        <v>0</v>
      </c>
      <c r="D89" s="49">
        <f t="shared" si="5"/>
        <v>155.37478777988943</v>
      </c>
      <c r="E89" s="49">
        <f t="shared" si="6"/>
        <v>8.0225000000000005E-2</v>
      </c>
      <c r="F89" s="2"/>
      <c r="G89" s="2" t="s">
        <v>19</v>
      </c>
      <c r="H89" s="38">
        <v>1</v>
      </c>
      <c r="I89" s="38">
        <v>1</v>
      </c>
      <c r="J89" s="38">
        <v>-2</v>
      </c>
      <c r="K89" s="1"/>
      <c r="L89" s="2"/>
      <c r="M89" s="12"/>
      <c r="N89" s="9"/>
      <c r="O89" s="9"/>
      <c r="P89" s="9"/>
      <c r="Q89" s="9"/>
      <c r="R89" s="9"/>
      <c r="V89" s="18"/>
      <c r="W89" s="9"/>
      <c r="X89" s="9"/>
      <c r="Y89" s="24"/>
      <c r="Z89" s="2"/>
      <c r="AA89" s="2"/>
      <c r="AB89" s="2"/>
      <c r="AC89" s="2"/>
      <c r="AD89" s="2"/>
      <c r="AE89" s="2"/>
      <c r="AF89" s="2"/>
    </row>
    <row r="90" spans="1:32" s="6" customFormat="1" ht="22" customHeight="1" x14ac:dyDescent="0.2">
      <c r="A90" s="44">
        <v>2</v>
      </c>
      <c r="B90" s="44">
        <v>0</v>
      </c>
      <c r="C90" s="44">
        <v>2</v>
      </c>
      <c r="D90" s="45">
        <f t="shared" si="5"/>
        <v>66.527763270546174</v>
      </c>
      <c r="E90" s="45">
        <f t="shared" si="6"/>
        <v>0.12260227778411983</v>
      </c>
      <c r="F90" s="2"/>
      <c r="G90" s="2"/>
      <c r="H90" s="38">
        <v>-1</v>
      </c>
      <c r="I90" s="38">
        <v>-1</v>
      </c>
      <c r="J90" s="38">
        <v>2</v>
      </c>
      <c r="K90" s="1"/>
      <c r="L90" s="2"/>
      <c r="M90" s="12"/>
      <c r="N90" s="9"/>
      <c r="O90" s="9"/>
      <c r="P90" s="9"/>
      <c r="Q90" s="9"/>
      <c r="R90" s="9"/>
      <c r="V90" s="18"/>
      <c r="W90" s="9"/>
      <c r="X90" s="9"/>
      <c r="Y90" s="24"/>
      <c r="Z90" s="2"/>
      <c r="AA90" s="2"/>
      <c r="AB90" s="2"/>
      <c r="AC90" s="2"/>
      <c r="AD90" s="2"/>
      <c r="AE90" s="2"/>
      <c r="AF90" s="2"/>
    </row>
    <row r="91" spans="1:32" s="6" customFormat="1" ht="22" customHeight="1" x14ac:dyDescent="0.2">
      <c r="A91" s="44">
        <v>-2</v>
      </c>
      <c r="B91" s="44">
        <v>0</v>
      </c>
      <c r="C91" s="44">
        <v>2</v>
      </c>
      <c r="D91" s="45">
        <f t="shared" si="5"/>
        <v>66.527763270546174</v>
      </c>
      <c r="E91" s="45">
        <f t="shared" si="6"/>
        <v>0.12260227778411983</v>
      </c>
      <c r="F91" s="2"/>
      <c r="G91" s="2"/>
      <c r="H91" s="38">
        <v>-1</v>
      </c>
      <c r="I91" s="38">
        <v>-1</v>
      </c>
      <c r="J91" s="38">
        <v>-2</v>
      </c>
      <c r="K91" s="1"/>
      <c r="L91" s="2"/>
      <c r="M91" s="12"/>
      <c r="N91" s="9"/>
      <c r="O91" s="9"/>
      <c r="P91" s="9"/>
      <c r="Q91" s="9"/>
      <c r="R91" s="9"/>
      <c r="V91" s="18"/>
      <c r="W91" s="9"/>
      <c r="X91" s="9"/>
      <c r="Y91" s="24"/>
      <c r="Z91" s="2"/>
      <c r="AA91" s="2"/>
      <c r="AB91" s="2"/>
      <c r="AC91" s="2"/>
      <c r="AD91" s="2"/>
      <c r="AE91" s="2"/>
      <c r="AF91" s="2"/>
    </row>
    <row r="92" spans="1:32" s="6" customFormat="1" ht="22" customHeight="1" x14ac:dyDescent="0.2">
      <c r="A92" s="44">
        <v>2</v>
      </c>
      <c r="B92" s="44">
        <v>0</v>
      </c>
      <c r="C92" s="44">
        <v>-2</v>
      </c>
      <c r="D92" s="45">
        <f>(4/3)*((H119^2+H119*I119+I119^2)/($D$2^2))+(J119^2/$D$3^2)</f>
        <v>66.527763270546174</v>
      </c>
      <c r="E92" s="45">
        <f t="shared" si="6"/>
        <v>0.12260227778411983</v>
      </c>
      <c r="F92" s="2"/>
      <c r="G92" s="2"/>
      <c r="H92" s="38">
        <v>2</v>
      </c>
      <c r="I92" s="38">
        <v>-1</v>
      </c>
      <c r="J92" s="38">
        <v>-2</v>
      </c>
      <c r="K92" s="1"/>
      <c r="L92" s="2"/>
      <c r="M92" s="12"/>
      <c r="N92" s="9"/>
      <c r="O92" s="9"/>
      <c r="P92" s="9"/>
      <c r="Q92" s="9"/>
      <c r="R92" s="9"/>
      <c r="V92" s="18"/>
      <c r="W92" s="9"/>
      <c r="X92" s="9"/>
      <c r="Y92" s="24"/>
      <c r="Z92" s="2"/>
      <c r="AA92" s="2"/>
      <c r="AB92" s="2"/>
      <c r="AC92" s="2"/>
      <c r="AD92" s="2"/>
      <c r="AE92" s="2"/>
      <c r="AF92" s="2"/>
    </row>
    <row r="93" spans="1:32" s="6" customFormat="1" ht="22" customHeight="1" x14ac:dyDescent="0.2">
      <c r="A93" s="44">
        <v>-2</v>
      </c>
      <c r="B93" s="44">
        <v>0</v>
      </c>
      <c r="C93" s="44">
        <v>-2</v>
      </c>
      <c r="D93" s="45">
        <f t="shared" si="5"/>
        <v>66.527763270546174</v>
      </c>
      <c r="E93" s="45">
        <f t="shared" si="6"/>
        <v>0.12260227778411983</v>
      </c>
      <c r="F93" s="2"/>
      <c r="G93" s="2"/>
      <c r="H93" s="38">
        <v>-2</v>
      </c>
      <c r="I93" s="38">
        <v>1</v>
      </c>
      <c r="J93" s="38">
        <v>2</v>
      </c>
      <c r="K93" s="1"/>
      <c r="L93" s="2"/>
      <c r="M93" s="12"/>
      <c r="N93" s="9"/>
      <c r="O93" s="9"/>
      <c r="P93" s="9"/>
      <c r="Q93" s="9"/>
      <c r="R93" s="9"/>
      <c r="V93" s="18"/>
      <c r="W93" s="9"/>
      <c r="X93" s="9"/>
      <c r="Y93" s="24"/>
      <c r="Z93" s="2"/>
      <c r="AA93" s="2"/>
      <c r="AB93" s="2"/>
      <c r="AC93" s="2"/>
      <c r="AD93" s="2"/>
      <c r="AE93" s="2"/>
      <c r="AF93" s="2"/>
    </row>
    <row r="94" spans="1:32" s="6" customFormat="1" ht="22" customHeight="1" x14ac:dyDescent="0.2">
      <c r="A94" s="44">
        <v>0</v>
      </c>
      <c r="B94" s="44">
        <v>2</v>
      </c>
      <c r="C94" s="44">
        <v>2</v>
      </c>
      <c r="D94" s="45">
        <f>(4/3)*((H121^2+H121*I121+I121^2)/($D$2^2))+(J121^2/$D$3^2)</f>
        <v>66.527763270546174</v>
      </c>
      <c r="E94" s="45">
        <f t="shared" si="6"/>
        <v>0.12260227778411983</v>
      </c>
      <c r="F94" s="2"/>
      <c r="G94" s="2"/>
      <c r="H94" s="38">
        <v>2</v>
      </c>
      <c r="I94" s="38">
        <v>-1</v>
      </c>
      <c r="J94" s="38">
        <v>2</v>
      </c>
      <c r="K94" s="1"/>
      <c r="L94" s="2"/>
      <c r="M94" s="12"/>
      <c r="N94" s="9"/>
      <c r="O94" s="9"/>
      <c r="P94" s="9"/>
      <c r="Q94" s="9"/>
      <c r="R94" s="9"/>
      <c r="V94" s="18"/>
      <c r="W94" s="9"/>
      <c r="X94" s="9"/>
      <c r="Y94" s="24"/>
      <c r="Z94" s="2"/>
      <c r="AA94" s="2"/>
      <c r="AB94" s="2"/>
      <c r="AC94" s="2"/>
      <c r="AD94" s="2"/>
      <c r="AE94" s="2"/>
      <c r="AF94" s="2"/>
    </row>
    <row r="95" spans="1:32" s="6" customFormat="1" ht="22" customHeight="1" x14ac:dyDescent="0.2">
      <c r="A95" s="44">
        <v>0</v>
      </c>
      <c r="B95" s="44">
        <v>-2</v>
      </c>
      <c r="C95" s="44">
        <v>2</v>
      </c>
      <c r="D95" s="45">
        <f t="shared" si="5"/>
        <v>66.527763270546174</v>
      </c>
      <c r="E95" s="45">
        <f t="shared" si="6"/>
        <v>0.12260227778411983</v>
      </c>
      <c r="F95" s="2"/>
      <c r="G95" s="2"/>
      <c r="H95" s="38">
        <v>-2</v>
      </c>
      <c r="I95" s="38">
        <v>1</v>
      </c>
      <c r="J95" s="38">
        <v>-2</v>
      </c>
      <c r="K95" s="1"/>
      <c r="L95" s="2"/>
      <c r="M95" s="12"/>
      <c r="N95" s="9"/>
      <c r="O95" s="9"/>
      <c r="P95" s="9"/>
      <c r="Q95" s="9"/>
      <c r="R95" s="9"/>
      <c r="V95" s="18"/>
      <c r="W95" s="9"/>
      <c r="X95" s="9"/>
      <c r="Y95" s="24"/>
      <c r="Z95" s="2"/>
      <c r="AA95" s="2"/>
      <c r="AB95" s="2"/>
      <c r="AC95" s="2"/>
      <c r="AD95" s="2"/>
      <c r="AE95" s="2"/>
      <c r="AF95" s="2"/>
    </row>
    <row r="96" spans="1:32" s="6" customFormat="1" ht="22" customHeight="1" x14ac:dyDescent="0.2">
      <c r="A96" s="44">
        <v>0</v>
      </c>
      <c r="B96" s="44">
        <v>2</v>
      </c>
      <c r="C96" s="44">
        <v>-2</v>
      </c>
      <c r="D96" s="45">
        <f t="shared" si="5"/>
        <v>66.527763270546174</v>
      </c>
      <c r="E96" s="45">
        <f t="shared" si="6"/>
        <v>0.12260227778411983</v>
      </c>
      <c r="F96" s="2"/>
      <c r="G96" s="2"/>
      <c r="H96" s="38">
        <v>-1</v>
      </c>
      <c r="I96" s="38">
        <v>2</v>
      </c>
      <c r="J96" s="38">
        <v>2</v>
      </c>
      <c r="K96" s="1"/>
      <c r="L96" s="2"/>
      <c r="M96" s="12"/>
      <c r="N96" s="9"/>
      <c r="O96" s="9"/>
      <c r="P96" s="9"/>
      <c r="Q96" s="9"/>
      <c r="R96" s="9"/>
      <c r="V96" s="18"/>
      <c r="W96" s="9"/>
      <c r="X96" s="9"/>
      <c r="Y96" s="24"/>
      <c r="Z96" s="2"/>
      <c r="AA96" s="2"/>
      <c r="AB96" s="2"/>
      <c r="AC96" s="2"/>
      <c r="AD96" s="2"/>
      <c r="AE96" s="2"/>
      <c r="AF96" s="2"/>
    </row>
    <row r="97" spans="1:32" s="6" customFormat="1" ht="22" customHeight="1" x14ac:dyDescent="0.2">
      <c r="A97" s="44">
        <v>0</v>
      </c>
      <c r="B97" s="44">
        <v>-2</v>
      </c>
      <c r="C97" s="44">
        <v>-2</v>
      </c>
      <c r="D97" s="45">
        <f t="shared" si="5"/>
        <v>66.527763270546174</v>
      </c>
      <c r="E97" s="45">
        <f t="shared" si="6"/>
        <v>0.12260227778411983</v>
      </c>
      <c r="F97" s="2"/>
      <c r="G97" s="2"/>
      <c r="H97" s="38">
        <v>1</v>
      </c>
      <c r="I97" s="38">
        <v>-2</v>
      </c>
      <c r="J97" s="38">
        <v>2</v>
      </c>
      <c r="K97" s="1"/>
      <c r="L97" s="2"/>
      <c r="M97" s="12"/>
      <c r="N97" s="9"/>
      <c r="O97" s="9"/>
      <c r="P97" s="9"/>
      <c r="Q97" s="9"/>
      <c r="R97" s="9"/>
      <c r="V97" s="18"/>
      <c r="W97" s="9"/>
      <c r="X97" s="9"/>
      <c r="Y97" s="24"/>
      <c r="Z97" s="2"/>
      <c r="AA97" s="2"/>
      <c r="AB97" s="2"/>
      <c r="AC97" s="2"/>
      <c r="AD97" s="2"/>
      <c r="AE97" s="2"/>
      <c r="AF97" s="2"/>
    </row>
    <row r="98" spans="1:32" s="6" customFormat="1" ht="22" customHeight="1" x14ac:dyDescent="0.2">
      <c r="A98" s="50">
        <v>2</v>
      </c>
      <c r="B98" s="50">
        <v>2</v>
      </c>
      <c r="C98" s="50">
        <v>1</v>
      </c>
      <c r="D98" s="51">
        <f t="shared" si="5"/>
        <v>159.05882961586852</v>
      </c>
      <c r="E98" s="51">
        <f t="shared" si="6"/>
        <v>7.9290491283296655E-2</v>
      </c>
      <c r="F98" s="2"/>
      <c r="G98" s="2"/>
      <c r="H98" s="38">
        <v>-1</v>
      </c>
      <c r="I98" s="38">
        <v>2</v>
      </c>
      <c r="J98" s="38">
        <v>-2</v>
      </c>
      <c r="K98" s="1"/>
      <c r="L98" s="2"/>
      <c r="M98" s="12"/>
      <c r="N98" s="9"/>
      <c r="O98" s="9"/>
      <c r="P98" s="9"/>
      <c r="Q98" s="9"/>
      <c r="R98" s="9"/>
      <c r="V98" s="18"/>
      <c r="W98" s="9"/>
      <c r="X98" s="9"/>
      <c r="Y98" s="24"/>
      <c r="Z98" s="2"/>
      <c r="AA98" s="2"/>
      <c r="AB98" s="2"/>
      <c r="AC98" s="2"/>
      <c r="AD98" s="2"/>
      <c r="AE98" s="2"/>
      <c r="AF98" s="2"/>
    </row>
    <row r="99" spans="1:32" s="6" customFormat="1" ht="22" customHeight="1" x14ac:dyDescent="0.2">
      <c r="A99" s="30">
        <v>2</v>
      </c>
      <c r="B99" s="30">
        <v>1</v>
      </c>
      <c r="C99" s="30">
        <v>2</v>
      </c>
      <c r="D99" s="31">
        <f t="shared" si="5"/>
        <v>105.37146021551851</v>
      </c>
      <c r="E99" s="31">
        <f t="shared" si="6"/>
        <v>9.7417841085200116E-2</v>
      </c>
      <c r="F99" s="2"/>
      <c r="G99" s="2"/>
      <c r="H99" s="38">
        <v>1</v>
      </c>
      <c r="I99" s="38">
        <v>-2</v>
      </c>
      <c r="J99" s="38">
        <v>-2</v>
      </c>
      <c r="K99" s="1"/>
      <c r="L99" s="2"/>
      <c r="M99" s="12"/>
      <c r="N99" s="9"/>
      <c r="O99" s="9"/>
      <c r="P99" s="9"/>
      <c r="Q99" s="9"/>
      <c r="R99" s="9"/>
      <c r="V99" s="18"/>
      <c r="W99" s="9"/>
      <c r="X99" s="9"/>
      <c r="Y99" s="24"/>
      <c r="Z99" s="2"/>
      <c r="AA99" s="2"/>
      <c r="AB99" s="2"/>
      <c r="AC99" s="2"/>
      <c r="AD99" s="2"/>
      <c r="AE99" s="2"/>
      <c r="AF99" s="2"/>
    </row>
    <row r="100" spans="1:32" s="6" customFormat="1" ht="22" customHeight="1" x14ac:dyDescent="0.2">
      <c r="A100" s="30">
        <v>1</v>
      </c>
      <c r="B100" s="30">
        <v>2</v>
      </c>
      <c r="C100" s="30">
        <v>2</v>
      </c>
      <c r="D100" s="31">
        <f t="shared" si="5"/>
        <v>105.37146021551851</v>
      </c>
      <c r="E100" s="31">
        <f t="shared" si="6"/>
        <v>9.7417841085200116E-2</v>
      </c>
      <c r="F100" s="2"/>
      <c r="G100" s="2"/>
      <c r="H100" s="4"/>
      <c r="I100" s="4"/>
      <c r="J100" s="4"/>
      <c r="K100" s="1"/>
      <c r="L100" s="2"/>
      <c r="M100" s="12"/>
      <c r="N100" s="9"/>
      <c r="O100" s="9"/>
      <c r="P100" s="9"/>
      <c r="Q100" s="9"/>
      <c r="R100" s="9"/>
      <c r="V100" s="18"/>
      <c r="W100" s="9"/>
      <c r="X100" s="9"/>
      <c r="Y100" s="24"/>
      <c r="Z100" s="2"/>
      <c r="AA100" s="2"/>
      <c r="AB100" s="2"/>
      <c r="AC100" s="2"/>
      <c r="AD100" s="2"/>
      <c r="AE100" s="2"/>
      <c r="AF100" s="2"/>
    </row>
    <row r="101" spans="1:32" s="6" customFormat="1" ht="22" customHeight="1" x14ac:dyDescent="0.2">
      <c r="A101" s="42">
        <v>-2</v>
      </c>
      <c r="B101" s="42">
        <v>2</v>
      </c>
      <c r="C101" s="42">
        <v>1</v>
      </c>
      <c r="D101" s="43">
        <f t="shared" si="5"/>
        <v>55.475637762608905</v>
      </c>
      <c r="E101" s="43">
        <f t="shared" si="6"/>
        <v>0.13426068176016559</v>
      </c>
      <c r="F101" s="2"/>
      <c r="G101" s="2" t="s">
        <v>83</v>
      </c>
      <c r="H101" s="42">
        <v>2</v>
      </c>
      <c r="I101" s="42">
        <v>0</v>
      </c>
      <c r="J101" s="42">
        <v>1</v>
      </c>
      <c r="K101" s="1" t="s">
        <v>27</v>
      </c>
      <c r="L101" s="1" t="s">
        <v>32</v>
      </c>
      <c r="M101" s="10">
        <f>E101</f>
        <v>0.13426068176016559</v>
      </c>
      <c r="N101" s="9">
        <f>$D$4/(2*M101)</f>
        <v>0.574255984620474</v>
      </c>
      <c r="O101" s="9">
        <f>ASIN(N101)</f>
        <v>0.61169505463220553</v>
      </c>
      <c r="P101" s="9">
        <f>O101*180/PI()</f>
        <v>35.047544979449697</v>
      </c>
      <c r="Q101" s="9">
        <f>2*P101</f>
        <v>70.095089958899393</v>
      </c>
      <c r="R101" s="9">
        <f>N101/(1.542)</f>
        <v>0.37240984735439298</v>
      </c>
      <c r="S101" s="9">
        <f>12-41.78214*R101^2*(2.268*EXP(-73.67*R101^2)+1.803*EXP(-20.175*R101^2)+0.839*EXP(-3.013*R101^2)+0.289*EXP(-0.405*R101^2))</f>
        <v>6.5785150442975402</v>
      </c>
      <c r="T101" s="9">
        <f>-SQRT(3)*S101</f>
        <v>-11.394322295079563</v>
      </c>
      <c r="U101" s="9">
        <f>T101^2</f>
        <v>129.8305805641472</v>
      </c>
      <c r="V101" s="17">
        <v>12</v>
      </c>
      <c r="W101" s="9">
        <f>(1+(COS(2*O101))^2)/((SIN(O101))^2*COS(O101))</f>
        <v>4.1333993160848728</v>
      </c>
      <c r="X101" s="9">
        <f>U101*V101*W101</f>
        <v>6439.6995949289758</v>
      </c>
      <c r="Y101" s="24"/>
      <c r="Z101" s="2"/>
      <c r="AA101" s="2"/>
      <c r="AB101" s="2"/>
      <c r="AC101" s="2"/>
      <c r="AD101" s="2"/>
      <c r="AE101" s="2"/>
      <c r="AF101" s="2"/>
    </row>
    <row r="102" spans="1:32" s="6" customFormat="1" ht="22" customHeight="1" x14ac:dyDescent="0.2">
      <c r="A102" s="42">
        <v>2</v>
      </c>
      <c r="B102" s="42">
        <v>-2</v>
      </c>
      <c r="C102" s="42">
        <v>1</v>
      </c>
      <c r="D102" s="43">
        <f t="shared" si="5"/>
        <v>55.475637762608905</v>
      </c>
      <c r="E102" s="43">
        <f t="shared" si="6"/>
        <v>0.13426068176016559</v>
      </c>
      <c r="F102" s="2"/>
      <c r="G102" s="2" t="s">
        <v>16</v>
      </c>
      <c r="H102" s="42">
        <v>-2</v>
      </c>
      <c r="I102" s="42">
        <v>0</v>
      </c>
      <c r="J102" s="42">
        <v>1</v>
      </c>
      <c r="K102" s="1"/>
      <c r="L102" s="2"/>
      <c r="M102" s="12"/>
      <c r="N102" s="9"/>
      <c r="O102" s="9"/>
      <c r="P102" s="9"/>
      <c r="Q102" s="9"/>
      <c r="R102" s="9"/>
      <c r="V102" s="18"/>
      <c r="W102" s="9"/>
      <c r="X102" s="9"/>
      <c r="Y102" s="24"/>
      <c r="Z102" s="2"/>
      <c r="AA102" s="2"/>
      <c r="AB102" s="2"/>
      <c r="AC102" s="2"/>
      <c r="AD102" s="2"/>
      <c r="AE102" s="2"/>
      <c r="AF102" s="2"/>
    </row>
    <row r="103" spans="1:32" s="6" customFormat="1" ht="22" customHeight="1" x14ac:dyDescent="0.2">
      <c r="A103" s="50">
        <v>2</v>
      </c>
      <c r="B103" s="50">
        <v>2</v>
      </c>
      <c r="C103" s="50">
        <v>-1</v>
      </c>
      <c r="D103" s="51">
        <f t="shared" si="5"/>
        <v>159.05882961586852</v>
      </c>
      <c r="E103" s="51">
        <f t="shared" si="6"/>
        <v>7.9290491283296655E-2</v>
      </c>
      <c r="F103" s="2"/>
      <c r="G103" s="2"/>
      <c r="H103" s="42">
        <v>2</v>
      </c>
      <c r="I103" s="42">
        <v>0</v>
      </c>
      <c r="J103" s="42">
        <v>-1</v>
      </c>
      <c r="K103" s="1"/>
      <c r="L103" s="2"/>
      <c r="M103" s="12"/>
      <c r="N103" s="9"/>
      <c r="O103" s="9"/>
      <c r="P103" s="9"/>
      <c r="Q103" s="9"/>
      <c r="R103" s="9"/>
      <c r="V103" s="18"/>
      <c r="W103" s="9"/>
      <c r="X103" s="9"/>
      <c r="Y103" s="24"/>
      <c r="Z103" s="2"/>
      <c r="AA103" s="2"/>
      <c r="AB103" s="2"/>
      <c r="AC103" s="2"/>
      <c r="AD103" s="2"/>
      <c r="AE103" s="2"/>
      <c r="AF103" s="2"/>
    </row>
    <row r="104" spans="1:32" s="6" customFormat="1" ht="22" customHeight="1" x14ac:dyDescent="0.2">
      <c r="A104" s="50">
        <v>-2</v>
      </c>
      <c r="B104" s="50">
        <v>-2</v>
      </c>
      <c r="C104" s="50">
        <v>1</v>
      </c>
      <c r="D104" s="51">
        <f t="shared" si="5"/>
        <v>159.05882961586852</v>
      </c>
      <c r="E104" s="51">
        <f t="shared" si="6"/>
        <v>7.9290491283296655E-2</v>
      </c>
      <c r="F104" s="2"/>
      <c r="G104" s="2"/>
      <c r="H104" s="42">
        <v>-2</v>
      </c>
      <c r="I104" s="42">
        <v>0</v>
      </c>
      <c r="J104" s="42">
        <v>-1</v>
      </c>
      <c r="K104" s="1"/>
      <c r="L104" s="2"/>
      <c r="M104" s="12"/>
      <c r="N104" s="9"/>
      <c r="O104" s="9"/>
      <c r="P104" s="9"/>
      <c r="Q104" s="9"/>
      <c r="R104" s="9"/>
      <c r="V104" s="18"/>
      <c r="W104" s="9"/>
      <c r="X104" s="9"/>
      <c r="Y104" s="24"/>
      <c r="Z104" s="2"/>
      <c r="AA104" s="2"/>
      <c r="AB104" s="2"/>
      <c r="AC104" s="2"/>
      <c r="AD104" s="2"/>
      <c r="AE104" s="2"/>
      <c r="AF104" s="2"/>
    </row>
    <row r="105" spans="1:32" s="6" customFormat="1" ht="22" customHeight="1" x14ac:dyDescent="0.2">
      <c r="A105" s="42">
        <v>-2</v>
      </c>
      <c r="B105" s="42">
        <v>2</v>
      </c>
      <c r="C105" s="42">
        <v>-1</v>
      </c>
      <c r="D105" s="43">
        <f t="shared" si="5"/>
        <v>55.475637762608905</v>
      </c>
      <c r="E105" s="43">
        <f t="shared" si="6"/>
        <v>0.13426068176016559</v>
      </c>
      <c r="F105" s="2"/>
      <c r="G105" s="2"/>
      <c r="H105" s="42">
        <v>0</v>
      </c>
      <c r="I105" s="42">
        <v>2</v>
      </c>
      <c r="J105" s="42">
        <v>1</v>
      </c>
      <c r="K105" s="1"/>
      <c r="L105" s="2"/>
      <c r="M105" s="12"/>
      <c r="N105" s="9"/>
      <c r="O105" s="9"/>
      <c r="P105" s="9"/>
      <c r="Q105" s="9"/>
      <c r="R105" s="9"/>
      <c r="V105" s="18"/>
      <c r="W105" s="9"/>
      <c r="X105" s="9"/>
      <c r="Y105" s="24"/>
      <c r="Z105" s="2"/>
      <c r="AA105" s="2"/>
      <c r="AB105" s="2"/>
      <c r="AC105" s="2"/>
      <c r="AD105" s="2"/>
      <c r="AE105" s="2"/>
      <c r="AF105" s="2"/>
    </row>
    <row r="106" spans="1:32" s="6" customFormat="1" ht="22" customHeight="1" x14ac:dyDescent="0.2">
      <c r="A106" s="42">
        <v>2</v>
      </c>
      <c r="B106" s="42">
        <v>-2</v>
      </c>
      <c r="C106" s="42">
        <v>-1</v>
      </c>
      <c r="D106" s="43">
        <f t="shared" si="5"/>
        <v>55.475637762608905</v>
      </c>
      <c r="E106" s="43">
        <f t="shared" si="6"/>
        <v>0.13426068176016559</v>
      </c>
      <c r="F106" s="2"/>
      <c r="G106" s="2"/>
      <c r="H106" s="42">
        <v>0</v>
      </c>
      <c r="I106" s="42">
        <v>-2</v>
      </c>
      <c r="J106" s="42">
        <v>1</v>
      </c>
      <c r="K106" s="1"/>
      <c r="L106" s="2"/>
      <c r="M106" s="12"/>
      <c r="N106" s="9"/>
      <c r="O106" s="9"/>
      <c r="P106" s="9"/>
      <c r="Q106" s="9"/>
      <c r="R106" s="9"/>
      <c r="V106" s="18"/>
      <c r="W106" s="9"/>
      <c r="X106" s="9"/>
      <c r="Y106" s="24"/>
      <c r="Z106" s="2"/>
      <c r="AA106" s="2"/>
      <c r="AB106" s="2"/>
      <c r="AC106" s="2"/>
      <c r="AD106" s="2"/>
      <c r="AE106" s="2"/>
      <c r="AF106" s="2"/>
    </row>
    <row r="107" spans="1:32" s="6" customFormat="1" ht="22" customHeight="1" x14ac:dyDescent="0.2">
      <c r="A107" s="38">
        <v>2</v>
      </c>
      <c r="B107" s="38">
        <v>-1</v>
      </c>
      <c r="C107" s="38">
        <v>-2</v>
      </c>
      <c r="D107" s="39">
        <f t="shared" si="5"/>
        <v>53.579864288888714</v>
      </c>
      <c r="E107" s="39">
        <f t="shared" si="6"/>
        <v>0.13661525445778108</v>
      </c>
      <c r="F107" s="2"/>
      <c r="G107" s="2"/>
      <c r="H107" s="42">
        <v>0</v>
      </c>
      <c r="I107" s="42">
        <v>2</v>
      </c>
      <c r="J107" s="42">
        <v>-1</v>
      </c>
      <c r="K107" s="1"/>
      <c r="L107" s="2"/>
      <c r="M107" s="12"/>
      <c r="N107" s="9"/>
      <c r="O107" s="9"/>
      <c r="P107" s="9"/>
      <c r="Q107" s="9"/>
      <c r="R107" s="9"/>
      <c r="V107" s="18"/>
      <c r="W107" s="9"/>
      <c r="X107" s="9"/>
      <c r="Y107" s="24"/>
      <c r="Z107" s="2"/>
      <c r="AA107" s="2"/>
      <c r="AB107" s="2"/>
      <c r="AC107" s="2"/>
      <c r="AD107" s="2"/>
      <c r="AE107" s="2"/>
      <c r="AF107" s="2"/>
    </row>
    <row r="108" spans="1:32" s="6" customFormat="1" ht="22" customHeight="1" x14ac:dyDescent="0.2">
      <c r="A108" s="38">
        <v>-2</v>
      </c>
      <c r="B108" s="38">
        <v>1</v>
      </c>
      <c r="C108" s="38">
        <v>2</v>
      </c>
      <c r="D108" s="39">
        <f t="shared" si="5"/>
        <v>53.579864288888714</v>
      </c>
      <c r="E108" s="39">
        <f t="shared" si="6"/>
        <v>0.13661525445778108</v>
      </c>
      <c r="F108" s="2"/>
      <c r="G108" s="2"/>
      <c r="H108" s="42">
        <v>0</v>
      </c>
      <c r="I108" s="42">
        <v>-2</v>
      </c>
      <c r="J108" s="42">
        <v>-1</v>
      </c>
      <c r="K108" s="1"/>
      <c r="L108" s="2"/>
      <c r="M108" s="12"/>
      <c r="N108" s="9"/>
      <c r="O108" s="9"/>
      <c r="P108" s="9"/>
      <c r="Q108" s="9"/>
      <c r="R108" s="9"/>
      <c r="V108" s="18"/>
      <c r="W108" s="9"/>
      <c r="X108" s="9"/>
      <c r="Y108" s="24"/>
      <c r="Z108" s="2"/>
      <c r="AA108" s="2"/>
      <c r="AB108" s="2"/>
      <c r="AC108" s="2"/>
      <c r="AD108" s="2"/>
      <c r="AE108" s="2"/>
      <c r="AF108" s="2"/>
    </row>
    <row r="109" spans="1:32" s="6" customFormat="1" ht="22" customHeight="1" x14ac:dyDescent="0.2">
      <c r="A109" s="38">
        <v>2</v>
      </c>
      <c r="B109" s="38">
        <v>-1</v>
      </c>
      <c r="C109" s="38">
        <v>2</v>
      </c>
      <c r="D109" s="39">
        <f t="shared" si="5"/>
        <v>53.579864288888714</v>
      </c>
      <c r="E109" s="39">
        <f t="shared" si="6"/>
        <v>0.13661525445778108</v>
      </c>
      <c r="F109" s="2"/>
      <c r="G109" s="2"/>
      <c r="H109" s="42">
        <v>-2</v>
      </c>
      <c r="I109" s="42">
        <v>2</v>
      </c>
      <c r="J109" s="42">
        <v>1</v>
      </c>
      <c r="K109" s="1"/>
      <c r="L109" s="2"/>
      <c r="M109" s="12"/>
      <c r="N109" s="9"/>
      <c r="O109" s="9"/>
      <c r="P109" s="9"/>
      <c r="Q109" s="9"/>
      <c r="R109" s="9"/>
      <c r="V109" s="18"/>
      <c r="W109" s="9"/>
      <c r="X109" s="9"/>
      <c r="Y109" s="24"/>
      <c r="Z109" s="2"/>
      <c r="AA109" s="2"/>
      <c r="AB109" s="2"/>
      <c r="AC109" s="2"/>
      <c r="AD109" s="2"/>
      <c r="AE109" s="2"/>
      <c r="AF109" s="2"/>
    </row>
    <row r="110" spans="1:32" s="6" customFormat="1" ht="22" customHeight="1" x14ac:dyDescent="0.2">
      <c r="A110" s="30">
        <v>2</v>
      </c>
      <c r="B110" s="30">
        <v>1</v>
      </c>
      <c r="C110" s="30">
        <v>-2</v>
      </c>
      <c r="D110" s="31">
        <f t="shared" si="5"/>
        <v>105.37146021551851</v>
      </c>
      <c r="E110" s="31">
        <f t="shared" si="6"/>
        <v>9.7417841085200116E-2</v>
      </c>
      <c r="F110" s="2"/>
      <c r="G110" s="2"/>
      <c r="H110" s="42">
        <v>2</v>
      </c>
      <c r="I110" s="42">
        <v>-2</v>
      </c>
      <c r="J110" s="42">
        <v>1</v>
      </c>
      <c r="K110" s="1"/>
      <c r="L110" s="2"/>
      <c r="M110" s="12"/>
      <c r="N110" s="9"/>
      <c r="O110" s="9"/>
      <c r="P110" s="9"/>
      <c r="Q110" s="9"/>
      <c r="R110" s="9"/>
      <c r="V110" s="18"/>
      <c r="W110" s="9"/>
      <c r="X110" s="9"/>
      <c r="Y110" s="24"/>
      <c r="Z110" s="2"/>
      <c r="AA110" s="2"/>
      <c r="AB110" s="2"/>
      <c r="AC110" s="2"/>
      <c r="AD110" s="2"/>
      <c r="AE110" s="2"/>
      <c r="AF110" s="2"/>
    </row>
    <row r="111" spans="1:32" s="6" customFormat="1" ht="22" customHeight="1" x14ac:dyDescent="0.2">
      <c r="A111" s="50">
        <v>-2</v>
      </c>
      <c r="B111" s="50">
        <v>-2</v>
      </c>
      <c r="C111" s="50">
        <v>-1</v>
      </c>
      <c r="D111" s="51">
        <f t="shared" si="5"/>
        <v>159.05882961586852</v>
      </c>
      <c r="E111" s="51">
        <f t="shared" si="6"/>
        <v>7.9290491283296655E-2</v>
      </c>
      <c r="F111" s="2"/>
      <c r="G111" s="2"/>
      <c r="H111" s="42">
        <v>-2</v>
      </c>
      <c r="I111" s="42">
        <v>2</v>
      </c>
      <c r="J111" s="42">
        <v>-1</v>
      </c>
      <c r="K111" s="1"/>
      <c r="L111" s="2"/>
      <c r="M111" s="12"/>
      <c r="N111" s="9"/>
      <c r="O111" s="9"/>
      <c r="P111" s="9"/>
      <c r="Q111" s="9"/>
      <c r="R111" s="9"/>
      <c r="V111" s="18"/>
      <c r="W111" s="9"/>
      <c r="X111" s="9"/>
      <c r="Y111" s="24"/>
      <c r="Z111" s="2"/>
      <c r="AA111" s="2"/>
      <c r="AB111" s="2"/>
      <c r="AC111" s="2"/>
      <c r="AD111" s="2"/>
      <c r="AE111" s="2"/>
      <c r="AF111" s="2"/>
    </row>
    <row r="112" spans="1:32" s="6" customFormat="1" ht="22" customHeight="1" x14ac:dyDescent="0.2">
      <c r="A112" s="30">
        <v>-2</v>
      </c>
      <c r="B112" s="30">
        <v>-1</v>
      </c>
      <c r="C112" s="30">
        <v>2</v>
      </c>
      <c r="D112" s="31">
        <f t="shared" si="5"/>
        <v>105.37146021551851</v>
      </c>
      <c r="E112" s="31">
        <f t="shared" si="6"/>
        <v>9.7417841085200116E-2</v>
      </c>
      <c r="F112" s="2"/>
      <c r="G112" s="2"/>
      <c r="H112" s="42">
        <v>2</v>
      </c>
      <c r="I112" s="42">
        <v>-2</v>
      </c>
      <c r="J112" s="42">
        <v>-1</v>
      </c>
      <c r="K112" s="1"/>
      <c r="L112" s="2"/>
      <c r="M112" s="12"/>
      <c r="N112" s="9"/>
      <c r="O112" s="9"/>
      <c r="P112" s="9"/>
      <c r="Q112" s="9"/>
      <c r="R112" s="9"/>
      <c r="V112" s="18"/>
      <c r="W112" s="9"/>
      <c r="X112" s="9"/>
      <c r="Y112" s="24"/>
      <c r="Z112" s="2"/>
      <c r="AA112" s="2"/>
      <c r="AB112" s="2"/>
      <c r="AC112" s="2"/>
      <c r="AD112" s="2"/>
      <c r="AE112" s="2"/>
      <c r="AF112" s="2"/>
    </row>
    <row r="113" spans="1:32" s="6" customFormat="1" ht="22" customHeight="1" x14ac:dyDescent="0.2">
      <c r="A113" s="38">
        <v>-2</v>
      </c>
      <c r="B113" s="38">
        <v>1</v>
      </c>
      <c r="C113" s="38">
        <v>-2</v>
      </c>
      <c r="D113" s="39">
        <f t="shared" si="5"/>
        <v>53.579864288888714</v>
      </c>
      <c r="E113" s="39">
        <f t="shared" si="6"/>
        <v>0.13661525445778108</v>
      </c>
      <c r="F113" s="2"/>
      <c r="G113" s="2"/>
      <c r="H113" s="4"/>
      <c r="I113" s="4"/>
      <c r="J113" s="4"/>
      <c r="K113" s="1"/>
      <c r="L113" s="2"/>
      <c r="M113" s="12"/>
      <c r="N113" s="9"/>
      <c r="O113" s="9"/>
      <c r="P113" s="9"/>
      <c r="Q113" s="9"/>
      <c r="R113" s="9"/>
      <c r="V113" s="18"/>
      <c r="W113" s="9"/>
      <c r="X113" s="9"/>
      <c r="Y113" s="24"/>
      <c r="Z113" s="2"/>
      <c r="AA113" s="2"/>
      <c r="AB113" s="2"/>
      <c r="AC113" s="2"/>
      <c r="AD113" s="2"/>
      <c r="AE113" s="2"/>
      <c r="AF113" s="2"/>
    </row>
    <row r="114" spans="1:32" s="6" customFormat="1" ht="22" customHeight="1" x14ac:dyDescent="0.2">
      <c r="A114" s="30">
        <v>-2</v>
      </c>
      <c r="B114" s="30">
        <v>-1</v>
      </c>
      <c r="C114" s="30">
        <v>-2</v>
      </c>
      <c r="D114" s="31">
        <f t="shared" si="5"/>
        <v>105.37146021551851</v>
      </c>
      <c r="E114" s="31">
        <f t="shared" si="6"/>
        <v>9.7417841085200116E-2</v>
      </c>
      <c r="F114" s="2"/>
      <c r="G114" s="2" t="s">
        <v>84</v>
      </c>
      <c r="H114" s="26">
        <v>0</v>
      </c>
      <c r="I114" s="26">
        <v>0</v>
      </c>
      <c r="J114" s="26">
        <v>4</v>
      </c>
      <c r="K114" s="63" t="s">
        <v>26</v>
      </c>
      <c r="L114" s="5" t="s">
        <v>32</v>
      </c>
      <c r="M114" s="10">
        <f>E258</f>
        <v>0.13025</v>
      </c>
      <c r="N114" s="9">
        <f>$D$4/(2*M114)</f>
        <v>0.59193857965451058</v>
      </c>
      <c r="O114" s="9">
        <f>ASIN(N114)</f>
        <v>0.63346195861412147</v>
      </c>
      <c r="P114" s="9">
        <f>O114*180/PI()</f>
        <v>36.294696710679986</v>
      </c>
      <c r="Q114" s="9">
        <f>2*P114</f>
        <v>72.589393421359972</v>
      </c>
      <c r="R114" s="9">
        <f>N114/(1.542)</f>
        <v>0.38387715930902111</v>
      </c>
      <c r="S114" s="9">
        <f>12-41.78214*R114^2*(2.268*EXP(-73.67*R114^2)+1.803*EXP(-20.175*R114^2)+0.839*EXP(-3.013*R114^2)+0.289*EXP(-0.405*R114^2))</f>
        <v>6.4419351463195085</v>
      </c>
      <c r="T114" s="2">
        <f>2*S114</f>
        <v>12.883870292639017</v>
      </c>
      <c r="U114" s="9">
        <f>T114^2</f>
        <v>165.99411371754618</v>
      </c>
      <c r="V114" s="17">
        <v>2</v>
      </c>
      <c r="W114" s="9">
        <f>(1+(COS(2*O114))^2)/((SIN(O114))^2*COS(O114))</f>
        <v>3.8579838612030084</v>
      </c>
      <c r="X114" s="9">
        <f>U114*V114*W114</f>
        <v>1280.8052235539801</v>
      </c>
      <c r="Y114" s="24"/>
      <c r="Z114" s="2"/>
      <c r="AA114" s="2"/>
      <c r="AB114" s="2"/>
      <c r="AC114" s="2"/>
      <c r="AD114" s="2"/>
      <c r="AE114" s="2"/>
      <c r="AF114" s="2"/>
    </row>
    <row r="115" spans="1:32" s="6" customFormat="1" ht="22" customHeight="1" x14ac:dyDescent="0.2">
      <c r="A115" s="38">
        <v>-1</v>
      </c>
      <c r="B115" s="38">
        <v>2</v>
      </c>
      <c r="C115" s="38">
        <v>2</v>
      </c>
      <c r="D115" s="39">
        <f t="shared" si="5"/>
        <v>53.579864288888714</v>
      </c>
      <c r="E115" s="39">
        <f t="shared" si="6"/>
        <v>0.13661525445778108</v>
      </c>
      <c r="F115" s="2"/>
      <c r="G115" s="2" t="s">
        <v>48</v>
      </c>
      <c r="H115" s="26">
        <v>0</v>
      </c>
      <c r="I115" s="26">
        <v>0</v>
      </c>
      <c r="J115" s="26">
        <v>-4</v>
      </c>
      <c r="K115" s="1"/>
      <c r="L115" s="2"/>
      <c r="M115" s="12"/>
      <c r="N115" s="9"/>
      <c r="O115" s="9"/>
      <c r="P115" s="9"/>
      <c r="Q115" s="9"/>
      <c r="R115" s="9"/>
      <c r="V115" s="18"/>
      <c r="W115" s="9"/>
      <c r="X115" s="9"/>
      <c r="Y115" s="24"/>
      <c r="Z115" s="2"/>
      <c r="AA115" s="2"/>
      <c r="AB115" s="2"/>
      <c r="AC115" s="2"/>
      <c r="AD115" s="2"/>
      <c r="AE115" s="2"/>
      <c r="AF115" s="2"/>
    </row>
    <row r="116" spans="1:32" s="6" customFormat="1" ht="22" customHeight="1" x14ac:dyDescent="0.2">
      <c r="A116" s="38">
        <v>1</v>
      </c>
      <c r="B116" s="38">
        <v>-2</v>
      </c>
      <c r="C116" s="38">
        <v>2</v>
      </c>
      <c r="D116" s="39">
        <f t="shared" si="5"/>
        <v>53.579864288888714</v>
      </c>
      <c r="E116" s="39">
        <f t="shared" si="6"/>
        <v>0.13661525445778108</v>
      </c>
      <c r="F116" s="2"/>
      <c r="G116" s="2"/>
      <c r="H116" s="2"/>
      <c r="I116" s="2"/>
      <c r="J116" s="2"/>
      <c r="K116" s="1"/>
      <c r="L116" s="2"/>
      <c r="M116" s="12"/>
      <c r="N116" s="9"/>
      <c r="O116" s="9"/>
      <c r="P116" s="9"/>
      <c r="Q116" s="9"/>
      <c r="R116" s="9"/>
      <c r="V116" s="18"/>
      <c r="W116" s="9"/>
      <c r="X116" s="9"/>
      <c r="Y116" s="24"/>
      <c r="Z116" s="2"/>
      <c r="AA116" s="2"/>
      <c r="AB116" s="2"/>
      <c r="AC116" s="2"/>
      <c r="AD116" s="2"/>
      <c r="AE116" s="2"/>
      <c r="AF116" s="2"/>
    </row>
    <row r="117" spans="1:32" s="6" customFormat="1" ht="22" customHeight="1" x14ac:dyDescent="0.2">
      <c r="A117" s="30">
        <v>1</v>
      </c>
      <c r="B117" s="30">
        <v>2</v>
      </c>
      <c r="C117" s="30">
        <v>-2</v>
      </c>
      <c r="D117" s="31">
        <f t="shared" si="5"/>
        <v>105.37146021551851</v>
      </c>
      <c r="E117" s="31">
        <f t="shared" si="6"/>
        <v>9.7417841085200116E-2</v>
      </c>
      <c r="F117" s="2"/>
      <c r="G117" s="2" t="s">
        <v>85</v>
      </c>
      <c r="H117" s="44">
        <v>2</v>
      </c>
      <c r="I117" s="44">
        <v>0</v>
      </c>
      <c r="J117" s="44">
        <v>2</v>
      </c>
      <c r="K117" s="1" t="s">
        <v>27</v>
      </c>
      <c r="L117" s="1" t="s">
        <v>32</v>
      </c>
      <c r="M117" s="10">
        <f>E90</f>
        <v>0.12260227778411983</v>
      </c>
      <c r="N117" s="9">
        <f>$D$4/(2*M117)</f>
        <v>0.62886270462086347</v>
      </c>
      <c r="O117" s="9">
        <f>ASIN(N117)</f>
        <v>0.68008961621948305</v>
      </c>
      <c r="P117" s="9">
        <f>O117*180/PI()</f>
        <v>38.966264700048278</v>
      </c>
      <c r="Q117" s="9">
        <f>2*P117</f>
        <v>77.932529400096556</v>
      </c>
      <c r="R117" s="9">
        <f>N117/(1.542)</f>
        <v>0.4078227656425833</v>
      </c>
      <c r="S117" s="9">
        <f>12-41.78214*R117^2*(2.268*EXP(-73.67*R117^2)+1.803*EXP(-20.175*R117^2)+0.839*EXP(-3.013*R117^2)+0.289*EXP(-0.405*R117^2))</f>
        <v>6.1529242529418164</v>
      </c>
      <c r="T117" s="9">
        <f>S117</f>
        <v>6.1529242529418164</v>
      </c>
      <c r="U117" s="9">
        <f>T117^2</f>
        <v>37.858476862439609</v>
      </c>
      <c r="V117" s="17">
        <v>12</v>
      </c>
      <c r="W117" s="9">
        <f>(1+(COS(2*O117))^2)/((SIN(O117))^2*COS(O117))</f>
        <v>3.3943575585643257</v>
      </c>
      <c r="X117" s="9">
        <f>U117*V117*W117</f>
        <v>1542.0624851250543</v>
      </c>
      <c r="Y117" s="24"/>
      <c r="Z117" s="2"/>
      <c r="AA117" s="2"/>
      <c r="AB117" s="2"/>
      <c r="AC117" s="2"/>
      <c r="AD117" s="2"/>
      <c r="AE117" s="2"/>
      <c r="AF117" s="2"/>
    </row>
    <row r="118" spans="1:32" s="6" customFormat="1" ht="22" customHeight="1" x14ac:dyDescent="0.2">
      <c r="A118" s="30">
        <v>-1</v>
      </c>
      <c r="B118" s="30">
        <v>-2</v>
      </c>
      <c r="C118" s="30">
        <v>2</v>
      </c>
      <c r="D118" s="31">
        <f t="shared" si="5"/>
        <v>105.37146021551851</v>
      </c>
      <c r="E118" s="31">
        <f t="shared" si="6"/>
        <v>9.7417841085200116E-2</v>
      </c>
      <c r="F118" s="2"/>
      <c r="G118" s="2" t="s">
        <v>21</v>
      </c>
      <c r="H118" s="44">
        <v>-2</v>
      </c>
      <c r="I118" s="44">
        <v>0</v>
      </c>
      <c r="J118" s="44">
        <v>2</v>
      </c>
      <c r="K118" s="1"/>
      <c r="L118" s="2"/>
      <c r="M118" s="12"/>
      <c r="N118" s="9"/>
      <c r="O118" s="9"/>
      <c r="P118" s="9"/>
      <c r="Q118" s="9"/>
      <c r="R118" s="9"/>
      <c r="W118" s="2"/>
      <c r="X118" s="2"/>
      <c r="Y118" s="24"/>
      <c r="Z118" s="2"/>
      <c r="AA118" s="2"/>
      <c r="AB118" s="2"/>
      <c r="AC118" s="2"/>
      <c r="AD118" s="2"/>
      <c r="AE118" s="2"/>
      <c r="AF118" s="2"/>
    </row>
    <row r="119" spans="1:32" s="6" customFormat="1" ht="22" customHeight="1" x14ac:dyDescent="0.2">
      <c r="A119" s="38">
        <v>-1</v>
      </c>
      <c r="B119" s="38">
        <v>2</v>
      </c>
      <c r="C119" s="38">
        <v>-2</v>
      </c>
      <c r="D119" s="39">
        <f t="shared" si="5"/>
        <v>53.579864288888714</v>
      </c>
      <c r="E119" s="39">
        <f t="shared" si="6"/>
        <v>0.13661525445778108</v>
      </c>
      <c r="F119" s="2"/>
      <c r="G119" s="2"/>
      <c r="H119" s="44">
        <v>2</v>
      </c>
      <c r="I119" s="44">
        <v>0</v>
      </c>
      <c r="J119" s="44">
        <v>-2</v>
      </c>
      <c r="K119" s="1"/>
      <c r="L119" s="2"/>
      <c r="M119" s="12"/>
      <c r="N119" s="9"/>
      <c r="O119" s="9"/>
      <c r="P119" s="9"/>
      <c r="Q119" s="9"/>
      <c r="R119" s="9"/>
      <c r="W119" s="2"/>
      <c r="X119" s="2"/>
      <c r="Y119" s="24"/>
      <c r="Z119" s="2"/>
      <c r="AA119" s="2"/>
      <c r="AB119" s="2"/>
      <c r="AC119" s="2"/>
      <c r="AD119" s="2"/>
      <c r="AE119" s="2"/>
      <c r="AF119" s="2"/>
    </row>
    <row r="120" spans="1:32" s="6" customFormat="1" ht="22" customHeight="1" x14ac:dyDescent="0.2">
      <c r="A120" s="38">
        <v>1</v>
      </c>
      <c r="B120" s="38">
        <v>-2</v>
      </c>
      <c r="C120" s="38">
        <v>-2</v>
      </c>
      <c r="D120" s="39">
        <f t="shared" si="5"/>
        <v>53.579864288888714</v>
      </c>
      <c r="E120" s="39">
        <f t="shared" si="6"/>
        <v>0.13661525445778108</v>
      </c>
      <c r="F120" s="2"/>
      <c r="G120" s="2"/>
      <c r="H120" s="44">
        <v>-2</v>
      </c>
      <c r="I120" s="44">
        <v>0</v>
      </c>
      <c r="J120" s="44">
        <v>-2</v>
      </c>
      <c r="K120" s="1"/>
      <c r="L120" s="2"/>
      <c r="M120" s="12"/>
      <c r="N120" s="9"/>
      <c r="O120" s="9"/>
      <c r="P120" s="9"/>
      <c r="Q120" s="9"/>
      <c r="R120" s="9"/>
      <c r="W120" s="2"/>
      <c r="X120" s="2"/>
      <c r="Y120" s="24"/>
      <c r="Z120" s="2"/>
      <c r="AA120" s="2"/>
      <c r="AB120" s="2"/>
      <c r="AC120" s="2"/>
      <c r="AD120" s="2"/>
      <c r="AE120" s="2"/>
      <c r="AF120" s="2"/>
    </row>
    <row r="121" spans="1:32" s="6" customFormat="1" ht="22" customHeight="1" x14ac:dyDescent="0.2">
      <c r="A121" s="30">
        <v>-1</v>
      </c>
      <c r="B121" s="30">
        <v>-2</v>
      </c>
      <c r="C121" s="30">
        <v>-2</v>
      </c>
      <c r="D121" s="31">
        <f t="shared" si="5"/>
        <v>105.37146021551851</v>
      </c>
      <c r="E121" s="31">
        <f t="shared" si="6"/>
        <v>9.7417841085200116E-2</v>
      </c>
      <c r="F121" s="2"/>
      <c r="G121" s="2"/>
      <c r="H121" s="44">
        <v>0</v>
      </c>
      <c r="I121" s="44">
        <v>2</v>
      </c>
      <c r="J121" s="44">
        <v>2</v>
      </c>
      <c r="K121" s="1"/>
      <c r="L121" s="2"/>
      <c r="M121" s="12"/>
      <c r="N121" s="9"/>
      <c r="O121" s="9"/>
      <c r="P121" s="9"/>
      <c r="Q121" s="9"/>
      <c r="R121" s="9"/>
      <c r="W121" s="2"/>
      <c r="X121" s="2"/>
      <c r="Y121" s="24"/>
      <c r="Z121" s="2"/>
      <c r="AA121" s="2"/>
      <c r="AB121" s="2"/>
      <c r="AC121" s="2"/>
      <c r="AD121" s="2"/>
      <c r="AE121" s="2"/>
      <c r="AF121" s="2"/>
    </row>
    <row r="122" spans="1:32" ht="22" customHeight="1" x14ac:dyDescent="0.2">
      <c r="A122" s="52">
        <v>3</v>
      </c>
      <c r="B122" s="52">
        <v>0</v>
      </c>
      <c r="C122" s="52">
        <v>0</v>
      </c>
      <c r="D122" s="53">
        <f t="shared" si="5"/>
        <v>116.53109083491708</v>
      </c>
      <c r="E122" s="53">
        <f t="shared" si="6"/>
        <v>9.2635850691475466E-2</v>
      </c>
      <c r="H122" s="44">
        <v>0</v>
      </c>
      <c r="I122" s="44">
        <v>-2</v>
      </c>
      <c r="J122" s="44">
        <v>2</v>
      </c>
      <c r="S122" s="6"/>
      <c r="T122" s="6"/>
      <c r="U122" s="6"/>
      <c r="V122" s="6"/>
    </row>
    <row r="123" spans="1:32" ht="22" customHeight="1" x14ac:dyDescent="0.2">
      <c r="A123" s="52">
        <v>0</v>
      </c>
      <c r="B123" s="52">
        <v>3</v>
      </c>
      <c r="C123" s="52">
        <v>0</v>
      </c>
      <c r="D123" s="53">
        <f t="shared" si="5"/>
        <v>116.53109083491708</v>
      </c>
      <c r="E123" s="53">
        <f t="shared" si="6"/>
        <v>9.2635850691475466E-2</v>
      </c>
      <c r="H123" s="44">
        <v>0</v>
      </c>
      <c r="I123" s="44">
        <v>2</v>
      </c>
      <c r="J123" s="44">
        <v>-2</v>
      </c>
      <c r="S123" s="6"/>
      <c r="T123" s="6"/>
      <c r="U123" s="6"/>
      <c r="V123" s="6"/>
    </row>
    <row r="124" spans="1:32" ht="22" customHeight="1" x14ac:dyDescent="0.2">
      <c r="A124" s="26">
        <v>0</v>
      </c>
      <c r="B124" s="26">
        <v>0</v>
      </c>
      <c r="C124" s="26">
        <v>3</v>
      </c>
      <c r="D124" s="27">
        <f t="shared" si="5"/>
        <v>33.156376523811801</v>
      </c>
      <c r="E124" s="27">
        <f t="shared" si="6"/>
        <v>0.17366666666666666</v>
      </c>
      <c r="H124" s="44">
        <v>0</v>
      </c>
      <c r="I124" s="44">
        <v>-2</v>
      </c>
      <c r="J124" s="44">
        <v>-2</v>
      </c>
      <c r="S124" s="6"/>
      <c r="T124" s="6"/>
      <c r="U124" s="6"/>
      <c r="V124" s="6"/>
    </row>
    <row r="125" spans="1:32" ht="22" customHeight="1" x14ac:dyDescent="0.2">
      <c r="A125" s="52">
        <v>-3</v>
      </c>
      <c r="B125" s="52">
        <v>0</v>
      </c>
      <c r="C125" s="52">
        <v>0</v>
      </c>
      <c r="D125" s="53">
        <f t="shared" si="5"/>
        <v>116.53109083491708</v>
      </c>
      <c r="E125" s="53">
        <f t="shared" si="6"/>
        <v>9.2635850691475466E-2</v>
      </c>
      <c r="H125" s="44">
        <v>-2</v>
      </c>
      <c r="I125" s="44">
        <v>2</v>
      </c>
      <c r="J125" s="44">
        <v>2</v>
      </c>
      <c r="S125" s="6"/>
      <c r="T125" s="6"/>
      <c r="U125" s="6"/>
      <c r="V125" s="6"/>
    </row>
    <row r="126" spans="1:32" ht="22" customHeight="1" x14ac:dyDescent="0.2">
      <c r="A126" s="52">
        <v>0</v>
      </c>
      <c r="B126" s="52">
        <v>-3</v>
      </c>
      <c r="C126" s="52">
        <v>0</v>
      </c>
      <c r="D126" s="53">
        <f t="shared" si="5"/>
        <v>116.53109083491708</v>
      </c>
      <c r="E126" s="53">
        <f t="shared" si="6"/>
        <v>9.2635850691475466E-2</v>
      </c>
      <c r="H126" s="44">
        <v>2</v>
      </c>
      <c r="I126" s="44">
        <v>-2</v>
      </c>
      <c r="J126" s="44">
        <v>2</v>
      </c>
      <c r="S126" s="6"/>
      <c r="T126" s="6"/>
      <c r="U126" s="6"/>
      <c r="V126" s="6"/>
    </row>
    <row r="127" spans="1:32" ht="22" customHeight="1" x14ac:dyDescent="0.2">
      <c r="A127" s="26">
        <v>0</v>
      </c>
      <c r="B127" s="26">
        <v>0</v>
      </c>
      <c r="C127" s="26">
        <v>-3</v>
      </c>
      <c r="D127" s="27">
        <f t="shared" si="5"/>
        <v>33.156376523811801</v>
      </c>
      <c r="E127" s="27">
        <f t="shared" si="6"/>
        <v>0.17366666666666666</v>
      </c>
      <c r="H127" s="44">
        <v>-2</v>
      </c>
      <c r="I127" s="44">
        <v>2</v>
      </c>
      <c r="J127" s="44">
        <v>-2</v>
      </c>
      <c r="S127" s="6"/>
      <c r="T127" s="6"/>
      <c r="U127" s="6"/>
      <c r="V127" s="6"/>
    </row>
    <row r="128" spans="1:32" ht="22" customHeight="1" x14ac:dyDescent="0.2">
      <c r="A128" s="44">
        <v>3</v>
      </c>
      <c r="B128" s="44">
        <v>1</v>
      </c>
      <c r="C128" s="44">
        <v>0</v>
      </c>
      <c r="D128" s="45">
        <f t="shared" si="5"/>
        <v>168.32268676154689</v>
      </c>
      <c r="E128" s="45">
        <f t="shared" si="6"/>
        <v>7.7077686834078701E-2</v>
      </c>
      <c r="H128" s="44">
        <v>2</v>
      </c>
      <c r="I128" s="44">
        <v>-2</v>
      </c>
      <c r="J128" s="44">
        <v>-2</v>
      </c>
      <c r="S128" s="6"/>
      <c r="T128" s="6"/>
      <c r="U128" s="6"/>
      <c r="V128" s="6"/>
    </row>
    <row r="129" spans="1:24" ht="22" customHeight="1" x14ac:dyDescent="0.2">
      <c r="A129" s="46">
        <v>-3</v>
      </c>
      <c r="B129" s="46">
        <v>1</v>
      </c>
      <c r="C129" s="46">
        <v>0</v>
      </c>
      <c r="D129" s="47">
        <f t="shared" si="5"/>
        <v>90.635292871602161</v>
      </c>
      <c r="E129" s="47">
        <f t="shared" si="6"/>
        <v>0.10503918146509494</v>
      </c>
      <c r="H129" s="4"/>
      <c r="I129" s="4"/>
      <c r="J129" s="4"/>
      <c r="S129" s="6"/>
      <c r="T129" s="6"/>
      <c r="U129" s="6"/>
      <c r="V129" s="6"/>
    </row>
    <row r="130" spans="1:24" ht="22" customHeight="1" x14ac:dyDescent="0.2">
      <c r="A130" s="46">
        <v>3</v>
      </c>
      <c r="B130" s="46">
        <v>-1</v>
      </c>
      <c r="C130" s="46">
        <v>0</v>
      </c>
      <c r="D130" s="47">
        <f t="shared" si="5"/>
        <v>90.635292871602161</v>
      </c>
      <c r="E130" s="47">
        <f t="shared" si="6"/>
        <v>0.10503918146509494</v>
      </c>
      <c r="G130" s="2" t="s">
        <v>86</v>
      </c>
      <c r="H130" s="22">
        <v>1</v>
      </c>
      <c r="I130" s="22">
        <v>1</v>
      </c>
      <c r="J130" s="22">
        <v>3</v>
      </c>
      <c r="K130" s="1" t="s">
        <v>27</v>
      </c>
      <c r="L130" s="2" t="s">
        <v>32</v>
      </c>
      <c r="M130" s="10">
        <f>E168</f>
        <v>0.11785107007017027</v>
      </c>
      <c r="N130" s="9">
        <f>$D$4/(2*M130)</f>
        <v>0.65421552773422864</v>
      </c>
      <c r="O130" s="9">
        <f>ASIN(N130)</f>
        <v>0.7131449156347397</v>
      </c>
      <c r="P130" s="9">
        <f>O130*180/PI()</f>
        <v>40.860193847083742</v>
      </c>
      <c r="Q130" s="9">
        <f>2*P130</f>
        <v>81.720387694167485</v>
      </c>
      <c r="R130" s="9">
        <f>N130/(1.542)</f>
        <v>0.4242642851713545</v>
      </c>
      <c r="S130" s="9">
        <f>12-41.78214*R130^2*(2.268*EXP(-73.67*R130^2)+1.803*EXP(-20.175*R130^2)+0.839*EXP(-3.013*R130^2)+0.289*EXP(-0.405*R130^2))</f>
        <v>5.9517404179980904</v>
      </c>
      <c r="T130" s="67" t="s">
        <v>71</v>
      </c>
      <c r="U130" s="68"/>
      <c r="V130" s="68"/>
      <c r="W130" s="68"/>
      <c r="X130" s="68"/>
    </row>
    <row r="131" spans="1:24" ht="22" customHeight="1" x14ac:dyDescent="0.2">
      <c r="A131" s="44">
        <v>-3</v>
      </c>
      <c r="B131" s="44">
        <v>-1</v>
      </c>
      <c r="C131" s="44">
        <v>0</v>
      </c>
      <c r="D131" s="45">
        <f t="shared" si="5"/>
        <v>168.32268676154689</v>
      </c>
      <c r="E131" s="45">
        <f t="shared" si="6"/>
        <v>7.7077686834078701E-2</v>
      </c>
      <c r="G131" s="2" t="s">
        <v>49</v>
      </c>
      <c r="H131" s="22">
        <v>1</v>
      </c>
      <c r="I131" s="22">
        <v>1</v>
      </c>
      <c r="J131" s="22">
        <v>-3</v>
      </c>
      <c r="S131" s="6"/>
      <c r="T131" s="6"/>
      <c r="U131" s="6"/>
      <c r="V131" s="6"/>
    </row>
    <row r="132" spans="1:24" ht="22" customHeight="1" x14ac:dyDescent="0.2">
      <c r="A132" s="44">
        <v>1</v>
      </c>
      <c r="B132" s="44">
        <v>3</v>
      </c>
      <c r="C132" s="44">
        <v>0</v>
      </c>
      <c r="D132" s="45">
        <f t="shared" si="5"/>
        <v>168.32268676154689</v>
      </c>
      <c r="E132" s="45">
        <f t="shared" si="6"/>
        <v>7.7077686834078701E-2</v>
      </c>
      <c r="H132" s="22">
        <v>-1</v>
      </c>
      <c r="I132" s="22">
        <v>-1</v>
      </c>
      <c r="J132" s="22">
        <v>3</v>
      </c>
      <c r="S132" s="6"/>
      <c r="T132" s="6"/>
      <c r="U132" s="6"/>
      <c r="V132" s="6"/>
    </row>
    <row r="133" spans="1:24" ht="22" customHeight="1" x14ac:dyDescent="0.2">
      <c r="A133" s="46">
        <v>-1</v>
      </c>
      <c r="B133" s="46">
        <v>3</v>
      </c>
      <c r="C133" s="46">
        <v>0</v>
      </c>
      <c r="D133" s="47">
        <f t="shared" si="5"/>
        <v>90.635292871602161</v>
      </c>
      <c r="E133" s="47">
        <f t="shared" si="6"/>
        <v>0.10503918146509494</v>
      </c>
      <c r="H133" s="22">
        <v>-1</v>
      </c>
      <c r="I133" s="22">
        <v>-1</v>
      </c>
      <c r="J133" s="22">
        <v>-3</v>
      </c>
      <c r="S133" s="6"/>
      <c r="T133" s="6"/>
      <c r="U133" s="6"/>
      <c r="V133" s="6"/>
    </row>
    <row r="134" spans="1:24" ht="22" customHeight="1" x14ac:dyDescent="0.2">
      <c r="A134" s="46">
        <v>1</v>
      </c>
      <c r="B134" s="46">
        <v>-3</v>
      </c>
      <c r="C134" s="46">
        <v>0</v>
      </c>
      <c r="D134" s="47">
        <f t="shared" si="5"/>
        <v>90.635292871602161</v>
      </c>
      <c r="E134" s="47">
        <f t="shared" si="6"/>
        <v>0.10503918146509494</v>
      </c>
      <c r="H134" s="22">
        <v>-2</v>
      </c>
      <c r="I134" s="22">
        <v>1</v>
      </c>
      <c r="J134" s="22">
        <v>3</v>
      </c>
      <c r="S134" s="6"/>
      <c r="T134" s="6"/>
      <c r="U134" s="6"/>
      <c r="V134" s="6"/>
    </row>
    <row r="135" spans="1:24" ht="22" customHeight="1" x14ac:dyDescent="0.2">
      <c r="A135" s="44">
        <v>-1</v>
      </c>
      <c r="B135" s="44">
        <v>-3</v>
      </c>
      <c r="C135" s="44">
        <v>0</v>
      </c>
      <c r="D135" s="45">
        <f t="shared" ref="D135:D198" si="7">(4/3)*((A135^2+A135*B135+B135^2)/($D$2^2))+(C135^2/$D$3^2)</f>
        <v>168.32268676154689</v>
      </c>
      <c r="E135" s="45">
        <f t="shared" ref="E135:E198" si="8">SQRT(1/D135)</f>
        <v>7.7077686834078701E-2</v>
      </c>
      <c r="H135" s="22">
        <v>2</v>
      </c>
      <c r="I135" s="22">
        <v>-1</v>
      </c>
      <c r="J135" s="22">
        <v>3</v>
      </c>
      <c r="S135" s="6"/>
      <c r="T135" s="6"/>
      <c r="U135" s="6"/>
      <c r="V135" s="6"/>
    </row>
    <row r="136" spans="1:24" ht="22" customHeight="1" x14ac:dyDescent="0.2">
      <c r="A136" s="54">
        <v>3</v>
      </c>
      <c r="B136" s="54">
        <v>0</v>
      </c>
      <c r="C136" s="54">
        <v>1</v>
      </c>
      <c r="D136" s="55">
        <f t="shared" si="7"/>
        <v>120.21513267089617</v>
      </c>
      <c r="E136" s="55">
        <f t="shared" si="8"/>
        <v>9.1205374294463529E-2</v>
      </c>
      <c r="H136" s="22">
        <v>-2</v>
      </c>
      <c r="I136" s="22">
        <v>1</v>
      </c>
      <c r="J136" s="22">
        <v>-3</v>
      </c>
      <c r="S136" s="6"/>
      <c r="T136" s="6"/>
      <c r="U136" s="6"/>
      <c r="V136" s="6"/>
    </row>
    <row r="137" spans="1:24" ht="22" customHeight="1" x14ac:dyDescent="0.2">
      <c r="A137" s="54">
        <v>-3</v>
      </c>
      <c r="B137" s="54">
        <v>0</v>
      </c>
      <c r="C137" s="54">
        <v>1</v>
      </c>
      <c r="D137" s="55">
        <f t="shared" si="7"/>
        <v>120.21513267089617</v>
      </c>
      <c r="E137" s="55">
        <f t="shared" si="8"/>
        <v>9.1205374294463529E-2</v>
      </c>
      <c r="H137" s="22">
        <v>2</v>
      </c>
      <c r="I137" s="22">
        <v>-1</v>
      </c>
      <c r="J137" s="22">
        <v>-3</v>
      </c>
      <c r="S137" s="6"/>
      <c r="T137" s="6"/>
      <c r="U137" s="6"/>
      <c r="V137" s="6"/>
    </row>
    <row r="138" spans="1:24" ht="22" customHeight="1" x14ac:dyDescent="0.2">
      <c r="A138" s="54">
        <v>3</v>
      </c>
      <c r="B138" s="54">
        <v>0</v>
      </c>
      <c r="C138" s="54">
        <v>-1</v>
      </c>
      <c r="D138" s="55">
        <f t="shared" si="7"/>
        <v>120.21513267089617</v>
      </c>
      <c r="E138" s="55">
        <f t="shared" si="8"/>
        <v>9.1205374294463529E-2</v>
      </c>
      <c r="H138" s="22">
        <v>-1</v>
      </c>
      <c r="I138" s="22">
        <v>2</v>
      </c>
      <c r="J138" s="22">
        <v>3</v>
      </c>
      <c r="S138" s="6"/>
      <c r="T138" s="6"/>
      <c r="U138" s="6"/>
      <c r="V138" s="6"/>
    </row>
    <row r="139" spans="1:24" ht="22" customHeight="1" x14ac:dyDescent="0.2">
      <c r="A139" s="54">
        <v>-3</v>
      </c>
      <c r="B139" s="54">
        <v>0</v>
      </c>
      <c r="C139" s="54">
        <v>-1</v>
      </c>
      <c r="D139" s="55">
        <f t="shared" si="7"/>
        <v>120.21513267089617</v>
      </c>
      <c r="E139" s="55">
        <f t="shared" si="8"/>
        <v>9.1205374294463529E-2</v>
      </c>
      <c r="H139" s="22">
        <v>1</v>
      </c>
      <c r="I139" s="22">
        <v>-2</v>
      </c>
      <c r="J139" s="22">
        <v>3</v>
      </c>
      <c r="S139" s="6"/>
      <c r="T139" s="6"/>
      <c r="U139" s="6"/>
      <c r="V139" s="6"/>
    </row>
    <row r="140" spans="1:24" ht="22" customHeight="1" x14ac:dyDescent="0.2">
      <c r="A140" s="26">
        <v>1</v>
      </c>
      <c r="B140" s="26">
        <v>0</v>
      </c>
      <c r="C140" s="26">
        <v>3</v>
      </c>
      <c r="D140" s="27">
        <f t="shared" si="7"/>
        <v>46.104275505469253</v>
      </c>
      <c r="E140" s="27">
        <f t="shared" si="8"/>
        <v>0.14727512468993789</v>
      </c>
      <c r="H140" s="22">
        <v>-1</v>
      </c>
      <c r="I140" s="22">
        <v>2</v>
      </c>
      <c r="J140" s="22">
        <v>-3</v>
      </c>
      <c r="S140" s="6"/>
      <c r="T140" s="6"/>
      <c r="U140" s="6"/>
      <c r="V140" s="6"/>
    </row>
    <row r="141" spans="1:24" ht="22" customHeight="1" x14ac:dyDescent="0.2">
      <c r="A141" s="26">
        <v>-1</v>
      </c>
      <c r="B141" s="26">
        <v>0</v>
      </c>
      <c r="C141" s="26">
        <v>3</v>
      </c>
      <c r="D141" s="27">
        <f t="shared" si="7"/>
        <v>46.104275505469253</v>
      </c>
      <c r="E141" s="27">
        <f t="shared" si="8"/>
        <v>0.14727512468993789</v>
      </c>
      <c r="H141" s="22">
        <v>1</v>
      </c>
      <c r="I141" s="22">
        <v>-2</v>
      </c>
      <c r="J141" s="22">
        <v>-3</v>
      </c>
      <c r="S141" s="6"/>
      <c r="T141" s="6"/>
      <c r="U141" s="6"/>
      <c r="V141" s="6"/>
    </row>
    <row r="142" spans="1:24" ht="22" customHeight="1" x14ac:dyDescent="0.2">
      <c r="A142" s="26">
        <v>1</v>
      </c>
      <c r="B142" s="26">
        <v>0</v>
      </c>
      <c r="C142" s="26">
        <v>-3</v>
      </c>
      <c r="D142" s="27">
        <f t="shared" si="7"/>
        <v>46.104275505469253</v>
      </c>
      <c r="E142" s="27">
        <f t="shared" si="8"/>
        <v>0.14727512468993789</v>
      </c>
      <c r="G142" s="24"/>
      <c r="H142" s="24"/>
      <c r="I142" s="24"/>
      <c r="J142" s="24"/>
      <c r="K142" s="60"/>
      <c r="L142" s="24"/>
      <c r="M142" s="61"/>
      <c r="N142" s="25"/>
      <c r="O142" s="25"/>
      <c r="P142" s="25"/>
      <c r="Q142" s="25"/>
      <c r="R142" s="25"/>
      <c r="S142" s="62"/>
      <c r="T142" s="62"/>
      <c r="U142" s="62"/>
      <c r="V142" s="62"/>
      <c r="W142" s="24"/>
      <c r="X142" s="24"/>
    </row>
    <row r="143" spans="1:24" ht="22" customHeight="1" x14ac:dyDescent="0.2">
      <c r="A143" s="26">
        <v>-1</v>
      </c>
      <c r="B143" s="26">
        <v>0</v>
      </c>
      <c r="C143" s="26">
        <v>-3</v>
      </c>
      <c r="D143" s="27">
        <f t="shared" si="7"/>
        <v>46.104275505469253</v>
      </c>
      <c r="E143" s="27">
        <f t="shared" si="8"/>
        <v>0.14727512468993789</v>
      </c>
      <c r="G143" s="4" t="s">
        <v>66</v>
      </c>
      <c r="H143" s="4"/>
      <c r="I143" s="4"/>
      <c r="J143" s="4"/>
      <c r="K143" s="58"/>
      <c r="L143" s="4"/>
      <c r="M143" s="59"/>
      <c r="S143" s="6"/>
      <c r="T143" s="6"/>
      <c r="U143" s="6"/>
      <c r="V143" s="6"/>
    </row>
    <row r="144" spans="1:24" ht="22" customHeight="1" x14ac:dyDescent="0.2">
      <c r="A144" s="54">
        <v>0</v>
      </c>
      <c r="B144" s="54">
        <v>3</v>
      </c>
      <c r="C144" s="54">
        <v>1</v>
      </c>
      <c r="D144" s="55">
        <f t="shared" si="7"/>
        <v>120.21513267089617</v>
      </c>
      <c r="E144" s="55">
        <f t="shared" si="8"/>
        <v>9.1205374294463529E-2</v>
      </c>
      <c r="G144" s="2" t="s">
        <v>22</v>
      </c>
      <c r="H144" s="32">
        <v>2</v>
      </c>
      <c r="I144" s="32">
        <v>0</v>
      </c>
      <c r="J144" s="32">
        <v>3</v>
      </c>
      <c r="K144" s="12"/>
      <c r="S144" s="6"/>
      <c r="T144" s="6"/>
      <c r="U144" s="6"/>
      <c r="V144" s="6"/>
    </row>
    <row r="145" spans="1:32" ht="22" customHeight="1" x14ac:dyDescent="0.2">
      <c r="A145" s="54">
        <v>0</v>
      </c>
      <c r="B145" s="54">
        <v>-3</v>
      </c>
      <c r="C145" s="54">
        <v>1</v>
      </c>
      <c r="D145" s="55">
        <f t="shared" si="7"/>
        <v>120.21513267089617</v>
      </c>
      <c r="E145" s="55">
        <f t="shared" si="8"/>
        <v>9.1205374294463529E-2</v>
      </c>
      <c r="G145" s="2" t="s">
        <v>50</v>
      </c>
      <c r="H145" s="32">
        <v>-2</v>
      </c>
      <c r="I145" s="32">
        <v>0</v>
      </c>
      <c r="J145" s="32">
        <v>3</v>
      </c>
      <c r="S145" s="6"/>
      <c r="T145" s="6"/>
      <c r="U145" s="6"/>
      <c r="V145" s="6"/>
    </row>
    <row r="146" spans="1:32" ht="22" customHeight="1" x14ac:dyDescent="0.2">
      <c r="A146" s="54">
        <v>0</v>
      </c>
      <c r="B146" s="54">
        <v>3</v>
      </c>
      <c r="C146" s="54">
        <v>-1</v>
      </c>
      <c r="D146" s="55">
        <f t="shared" si="7"/>
        <v>120.21513267089617</v>
      </c>
      <c r="E146" s="55">
        <f t="shared" si="8"/>
        <v>9.1205374294463529E-2</v>
      </c>
      <c r="H146" s="32">
        <v>2</v>
      </c>
      <c r="I146" s="32">
        <v>0</v>
      </c>
      <c r="J146" s="32">
        <v>-3</v>
      </c>
      <c r="S146" s="6"/>
      <c r="T146" s="6"/>
      <c r="U146" s="6"/>
      <c r="V146" s="6"/>
    </row>
    <row r="147" spans="1:32" ht="22" customHeight="1" x14ac:dyDescent="0.2">
      <c r="A147" s="54">
        <v>0</v>
      </c>
      <c r="B147" s="54">
        <v>-3</v>
      </c>
      <c r="C147" s="54">
        <v>-1</v>
      </c>
      <c r="D147" s="55">
        <f t="shared" si="7"/>
        <v>120.21513267089617</v>
      </c>
      <c r="E147" s="55">
        <f t="shared" si="8"/>
        <v>9.1205374294463529E-2</v>
      </c>
      <c r="H147" s="32">
        <v>-2</v>
      </c>
      <c r="I147" s="32">
        <v>0</v>
      </c>
      <c r="J147" s="32">
        <v>-3</v>
      </c>
      <c r="S147" s="6"/>
      <c r="T147" s="6"/>
      <c r="U147" s="6"/>
      <c r="V147" s="6"/>
    </row>
    <row r="148" spans="1:32" ht="22" customHeight="1" x14ac:dyDescent="0.2">
      <c r="A148" s="26">
        <v>0</v>
      </c>
      <c r="B148" s="26">
        <v>1</v>
      </c>
      <c r="C148" s="26">
        <v>3</v>
      </c>
      <c r="D148" s="27">
        <f t="shared" si="7"/>
        <v>46.104275505469253</v>
      </c>
      <c r="E148" s="27">
        <f t="shared" si="8"/>
        <v>0.14727512468993789</v>
      </c>
      <c r="H148" s="32">
        <v>0</v>
      </c>
      <c r="I148" s="32">
        <v>2</v>
      </c>
      <c r="J148" s="32">
        <v>3</v>
      </c>
      <c r="S148" s="6"/>
      <c r="T148" s="6"/>
      <c r="U148" s="6"/>
      <c r="V148" s="6"/>
    </row>
    <row r="149" spans="1:32" ht="22" customHeight="1" x14ac:dyDescent="0.2">
      <c r="A149" s="26">
        <v>0</v>
      </c>
      <c r="B149" s="26">
        <v>-1</v>
      </c>
      <c r="C149" s="26">
        <v>3</v>
      </c>
      <c r="D149" s="27">
        <f t="shared" si="7"/>
        <v>46.104275505469253</v>
      </c>
      <c r="E149" s="27">
        <f t="shared" si="8"/>
        <v>0.14727512468993789</v>
      </c>
      <c r="H149" s="32">
        <v>0</v>
      </c>
      <c r="I149" s="32">
        <v>-2</v>
      </c>
      <c r="J149" s="32">
        <v>3</v>
      </c>
      <c r="S149" s="6"/>
      <c r="T149" s="6"/>
      <c r="U149" s="6"/>
      <c r="V149" s="6"/>
    </row>
    <row r="150" spans="1:32" ht="22" customHeight="1" x14ac:dyDescent="0.2">
      <c r="A150" s="26">
        <v>0</v>
      </c>
      <c r="B150" s="26">
        <v>1</v>
      </c>
      <c r="C150" s="26">
        <v>-3</v>
      </c>
      <c r="D150" s="27">
        <f t="shared" si="7"/>
        <v>46.104275505469253</v>
      </c>
      <c r="E150" s="27">
        <f t="shared" si="8"/>
        <v>0.14727512468993789</v>
      </c>
      <c r="H150" s="32">
        <v>0</v>
      </c>
      <c r="I150" s="32">
        <v>2</v>
      </c>
      <c r="J150" s="32">
        <v>-3</v>
      </c>
      <c r="S150" s="6"/>
      <c r="T150" s="6"/>
      <c r="U150" s="6"/>
      <c r="V150" s="6"/>
    </row>
    <row r="151" spans="1:32" ht="22" customHeight="1" x14ac:dyDescent="0.2">
      <c r="A151" s="26">
        <v>0</v>
      </c>
      <c r="B151" s="26">
        <v>-1</v>
      </c>
      <c r="C151" s="26">
        <v>-3</v>
      </c>
      <c r="D151" s="27">
        <f t="shared" si="7"/>
        <v>46.104275505469253</v>
      </c>
      <c r="E151" s="27">
        <f t="shared" si="8"/>
        <v>0.14727512468993789</v>
      </c>
      <c r="H151" s="32">
        <v>0</v>
      </c>
      <c r="I151" s="32">
        <v>-2</v>
      </c>
      <c r="J151" s="32">
        <v>-3</v>
      </c>
      <c r="S151" s="6"/>
      <c r="T151" s="6"/>
      <c r="U151" s="6"/>
      <c r="V151" s="6"/>
    </row>
    <row r="152" spans="1:32" ht="22" customHeight="1" x14ac:dyDescent="0.2">
      <c r="A152" s="56">
        <v>3</v>
      </c>
      <c r="B152" s="56">
        <v>1</v>
      </c>
      <c r="C152" s="56">
        <v>1</v>
      </c>
      <c r="D152" s="57">
        <f t="shared" si="7"/>
        <v>172.00672859752598</v>
      </c>
      <c r="E152" s="57">
        <f t="shared" si="8"/>
        <v>7.6247793783455808E-2</v>
      </c>
    </row>
    <row r="153" spans="1:32" ht="22" customHeight="1" x14ac:dyDescent="0.2">
      <c r="A153" s="28">
        <v>-3</v>
      </c>
      <c r="B153" s="28">
        <v>1</v>
      </c>
      <c r="C153" s="28">
        <v>1</v>
      </c>
      <c r="D153" s="29">
        <f t="shared" si="7"/>
        <v>94.319334707581248</v>
      </c>
      <c r="E153" s="29">
        <f t="shared" si="8"/>
        <v>0.10296737368013285</v>
      </c>
      <c r="G153" s="2" t="s">
        <v>58</v>
      </c>
      <c r="H153" s="46">
        <v>2</v>
      </c>
      <c r="I153" s="46">
        <v>1</v>
      </c>
      <c r="J153" s="46">
        <v>0</v>
      </c>
      <c r="L153" s="1"/>
      <c r="M153" s="10"/>
      <c r="S153" s="6"/>
      <c r="T153" s="6"/>
      <c r="U153" s="6"/>
      <c r="V153" s="6"/>
    </row>
    <row r="154" spans="1:32" s="19" customFormat="1" ht="22" customHeight="1" x14ac:dyDescent="0.2">
      <c r="A154" s="28">
        <v>3</v>
      </c>
      <c r="B154" s="28">
        <v>-1</v>
      </c>
      <c r="C154" s="28">
        <v>1</v>
      </c>
      <c r="D154" s="29">
        <f t="shared" si="7"/>
        <v>94.319334707581248</v>
      </c>
      <c r="E154" s="29">
        <f t="shared" si="8"/>
        <v>0.10296737368013285</v>
      </c>
      <c r="F154" s="2"/>
      <c r="G154" s="2" t="s">
        <v>15</v>
      </c>
      <c r="H154" s="46">
        <v>-2</v>
      </c>
      <c r="I154" s="46">
        <v>-1</v>
      </c>
      <c r="J154" s="46">
        <v>0</v>
      </c>
      <c r="K154" s="1"/>
      <c r="L154" s="2"/>
      <c r="M154" s="12"/>
      <c r="N154" s="9"/>
      <c r="O154" s="9"/>
      <c r="P154" s="9"/>
      <c r="Q154" s="9"/>
      <c r="R154" s="9"/>
      <c r="S154" s="6"/>
      <c r="T154" s="6"/>
      <c r="U154" s="6"/>
      <c r="V154" s="6"/>
      <c r="W154" s="2"/>
      <c r="X154" s="2"/>
      <c r="Y154" s="24"/>
      <c r="Z154" s="2"/>
      <c r="AA154" s="2"/>
      <c r="AB154" s="2"/>
      <c r="AC154" s="2"/>
      <c r="AD154" s="2"/>
      <c r="AE154" s="2"/>
      <c r="AF154" s="2"/>
    </row>
    <row r="155" spans="1:32" ht="22" customHeight="1" x14ac:dyDescent="0.2">
      <c r="A155" s="56">
        <v>3</v>
      </c>
      <c r="B155" s="56">
        <v>1</v>
      </c>
      <c r="C155" s="56">
        <v>-1</v>
      </c>
      <c r="D155" s="57">
        <f t="shared" si="7"/>
        <v>172.00672859752598</v>
      </c>
      <c r="E155" s="57">
        <f t="shared" si="8"/>
        <v>7.6247793783455808E-2</v>
      </c>
      <c r="H155" s="46">
        <v>1</v>
      </c>
      <c r="I155" s="46">
        <v>2</v>
      </c>
      <c r="J155" s="46">
        <v>0</v>
      </c>
      <c r="S155" s="6"/>
      <c r="T155" s="6"/>
      <c r="U155" s="6"/>
      <c r="V155" s="6"/>
    </row>
    <row r="156" spans="1:32" ht="22" customHeight="1" x14ac:dyDescent="0.2">
      <c r="A156" s="56">
        <v>-3</v>
      </c>
      <c r="B156" s="56">
        <v>-1</v>
      </c>
      <c r="C156" s="56">
        <v>1</v>
      </c>
      <c r="D156" s="57">
        <f t="shared" si="7"/>
        <v>172.00672859752598</v>
      </c>
      <c r="E156" s="57">
        <f t="shared" si="8"/>
        <v>7.6247793783455808E-2</v>
      </c>
      <c r="H156" s="46">
        <v>-1</v>
      </c>
      <c r="I156" s="46">
        <v>-2</v>
      </c>
      <c r="J156" s="46">
        <v>0</v>
      </c>
      <c r="S156" s="6"/>
      <c r="T156" s="6"/>
      <c r="U156" s="6"/>
      <c r="V156" s="6"/>
    </row>
    <row r="157" spans="1:32" ht="22" customHeight="1" x14ac:dyDescent="0.2">
      <c r="A157" s="56">
        <v>3</v>
      </c>
      <c r="B157" s="56">
        <v>-1</v>
      </c>
      <c r="C157" s="56">
        <v>-1</v>
      </c>
      <c r="D157" s="57">
        <f t="shared" si="7"/>
        <v>94.319334707581248</v>
      </c>
      <c r="E157" s="57">
        <f t="shared" si="8"/>
        <v>0.10296737368013285</v>
      </c>
      <c r="H157" s="46">
        <v>-3</v>
      </c>
      <c r="I157" s="46">
        <v>1</v>
      </c>
      <c r="J157" s="46">
        <v>0</v>
      </c>
      <c r="S157" s="6"/>
    </row>
    <row r="158" spans="1:32" ht="22" customHeight="1" x14ac:dyDescent="0.2">
      <c r="A158" s="56">
        <v>-3</v>
      </c>
      <c r="B158" s="56">
        <v>1</v>
      </c>
      <c r="C158" s="56">
        <v>-1</v>
      </c>
      <c r="D158" s="57">
        <f t="shared" si="7"/>
        <v>94.319334707581248</v>
      </c>
      <c r="E158" s="57">
        <f t="shared" si="8"/>
        <v>0.10296737368013285</v>
      </c>
      <c r="H158" s="46">
        <v>3</v>
      </c>
      <c r="I158" s="46">
        <v>-1</v>
      </c>
      <c r="J158" s="46">
        <v>0</v>
      </c>
      <c r="S158" s="6"/>
      <c r="T158" s="6"/>
      <c r="U158" s="6"/>
      <c r="V158" s="6"/>
    </row>
    <row r="159" spans="1:32" ht="22" customHeight="1" x14ac:dyDescent="0.2">
      <c r="A159" s="56">
        <v>-3</v>
      </c>
      <c r="B159" s="56">
        <v>-1</v>
      </c>
      <c r="C159" s="56">
        <v>-1</v>
      </c>
      <c r="D159" s="57">
        <f t="shared" si="7"/>
        <v>172.00672859752598</v>
      </c>
      <c r="E159" s="57">
        <f t="shared" si="8"/>
        <v>7.6247793783455808E-2</v>
      </c>
      <c r="H159" s="46">
        <v>-1</v>
      </c>
      <c r="I159" s="46">
        <v>3</v>
      </c>
      <c r="J159" s="46">
        <v>0</v>
      </c>
      <c r="S159" s="6"/>
      <c r="T159" s="6"/>
      <c r="U159" s="6"/>
      <c r="V159" s="6"/>
    </row>
    <row r="160" spans="1:32" ht="22" customHeight="1" x14ac:dyDescent="0.2">
      <c r="A160" s="56">
        <v>1</v>
      </c>
      <c r="B160" s="56">
        <v>3</v>
      </c>
      <c r="C160" s="56">
        <v>1</v>
      </c>
      <c r="D160" s="57">
        <f t="shared" si="7"/>
        <v>172.00672859752598</v>
      </c>
      <c r="E160" s="57">
        <f t="shared" si="8"/>
        <v>7.6247793783455808E-2</v>
      </c>
      <c r="H160" s="46">
        <v>1</v>
      </c>
      <c r="I160" s="46">
        <v>-3</v>
      </c>
      <c r="J160" s="46">
        <v>0</v>
      </c>
      <c r="S160" s="6"/>
      <c r="T160" s="6"/>
      <c r="U160" s="6"/>
      <c r="V160" s="6"/>
    </row>
    <row r="161" spans="1:22" ht="22" customHeight="1" x14ac:dyDescent="0.2">
      <c r="A161" s="28">
        <v>-1</v>
      </c>
      <c r="B161" s="28">
        <v>3</v>
      </c>
      <c r="C161" s="28">
        <v>1</v>
      </c>
      <c r="D161" s="29">
        <f t="shared" si="7"/>
        <v>94.319334707581248</v>
      </c>
      <c r="E161" s="29">
        <f t="shared" si="8"/>
        <v>0.10296737368013285</v>
      </c>
      <c r="H161" s="46">
        <v>-3</v>
      </c>
      <c r="I161" s="46">
        <v>2</v>
      </c>
      <c r="J161" s="46">
        <v>0</v>
      </c>
      <c r="S161" s="6"/>
      <c r="T161" s="6"/>
      <c r="U161" s="6"/>
      <c r="V161" s="6"/>
    </row>
    <row r="162" spans="1:22" ht="22" customHeight="1" x14ac:dyDescent="0.2">
      <c r="A162" s="28">
        <v>1</v>
      </c>
      <c r="B162" s="28">
        <v>-3</v>
      </c>
      <c r="C162" s="28">
        <v>1</v>
      </c>
      <c r="D162" s="29">
        <f t="shared" si="7"/>
        <v>94.319334707581248</v>
      </c>
      <c r="E162" s="29">
        <f t="shared" si="8"/>
        <v>0.10296737368013285</v>
      </c>
      <c r="H162" s="46">
        <v>3</v>
      </c>
      <c r="I162" s="46">
        <v>-2</v>
      </c>
      <c r="J162" s="46">
        <v>0</v>
      </c>
      <c r="S162" s="6"/>
      <c r="T162" s="6"/>
      <c r="U162" s="6"/>
      <c r="V162" s="6"/>
    </row>
    <row r="163" spans="1:22" ht="22" customHeight="1" x14ac:dyDescent="0.2">
      <c r="A163" s="56">
        <v>1</v>
      </c>
      <c r="B163" s="56">
        <v>3</v>
      </c>
      <c r="C163" s="56">
        <v>-1</v>
      </c>
      <c r="D163" s="57">
        <f t="shared" si="7"/>
        <v>172.00672859752598</v>
      </c>
      <c r="E163" s="57">
        <f t="shared" si="8"/>
        <v>7.6247793783455808E-2</v>
      </c>
      <c r="H163" s="46">
        <v>-2</v>
      </c>
      <c r="I163" s="46">
        <v>3</v>
      </c>
      <c r="J163" s="46">
        <v>0</v>
      </c>
      <c r="S163" s="6"/>
      <c r="T163" s="6"/>
      <c r="U163" s="6"/>
      <c r="V163" s="6"/>
    </row>
    <row r="164" spans="1:22" ht="22" customHeight="1" x14ac:dyDescent="0.2">
      <c r="A164" s="56">
        <v>-1</v>
      </c>
      <c r="B164" s="56">
        <v>-3</v>
      </c>
      <c r="C164" s="56">
        <v>1</v>
      </c>
      <c r="D164" s="57">
        <f t="shared" si="7"/>
        <v>172.00672859752598</v>
      </c>
      <c r="E164" s="57">
        <f t="shared" si="8"/>
        <v>7.6247793783455808E-2</v>
      </c>
      <c r="H164" s="46">
        <v>2</v>
      </c>
      <c r="I164" s="46">
        <v>-3</v>
      </c>
      <c r="J164" s="46">
        <v>0</v>
      </c>
      <c r="S164" s="6"/>
      <c r="T164" s="6"/>
      <c r="U164" s="6"/>
      <c r="V164" s="6"/>
    </row>
    <row r="165" spans="1:22" ht="22" customHeight="1" x14ac:dyDescent="0.2">
      <c r="A165" s="28">
        <v>1</v>
      </c>
      <c r="B165" s="28">
        <v>-3</v>
      </c>
      <c r="C165" s="28">
        <v>-1</v>
      </c>
      <c r="D165" s="29">
        <f t="shared" si="7"/>
        <v>94.319334707581248</v>
      </c>
      <c r="E165" s="29">
        <f t="shared" si="8"/>
        <v>0.10296737368013285</v>
      </c>
      <c r="T165" s="6"/>
      <c r="U165" s="6"/>
      <c r="V165" s="6"/>
    </row>
    <row r="166" spans="1:22" ht="22" customHeight="1" x14ac:dyDescent="0.2">
      <c r="A166" s="28">
        <v>-1</v>
      </c>
      <c r="B166" s="28">
        <v>3</v>
      </c>
      <c r="C166" s="28">
        <v>-1</v>
      </c>
      <c r="D166" s="29">
        <f t="shared" si="7"/>
        <v>94.319334707581248</v>
      </c>
      <c r="E166" s="29">
        <f t="shared" si="8"/>
        <v>0.10296737368013285</v>
      </c>
      <c r="G166" s="2" t="s">
        <v>56</v>
      </c>
      <c r="H166" s="28">
        <v>2</v>
      </c>
      <c r="I166" s="28">
        <v>1</v>
      </c>
      <c r="J166" s="28">
        <v>1</v>
      </c>
      <c r="K166" s="12"/>
      <c r="L166" s="1"/>
      <c r="M166" s="10"/>
      <c r="S166" s="6"/>
    </row>
    <row r="167" spans="1:22" ht="22" customHeight="1" x14ac:dyDescent="0.2">
      <c r="A167" s="56">
        <v>-1</v>
      </c>
      <c r="B167" s="56">
        <v>-3</v>
      </c>
      <c r="C167" s="56">
        <v>-1</v>
      </c>
      <c r="D167" s="57">
        <f t="shared" si="7"/>
        <v>172.00672859752598</v>
      </c>
      <c r="E167" s="57">
        <f t="shared" si="8"/>
        <v>7.6247793783455808E-2</v>
      </c>
      <c r="G167" s="2" t="s">
        <v>18</v>
      </c>
      <c r="H167" s="28">
        <v>2</v>
      </c>
      <c r="I167" s="28">
        <v>1</v>
      </c>
      <c r="J167" s="28">
        <v>-1</v>
      </c>
      <c r="M167" s="6"/>
      <c r="S167" s="6"/>
      <c r="T167"/>
      <c r="U167"/>
      <c r="V167"/>
    </row>
    <row r="168" spans="1:22" ht="22" customHeight="1" x14ac:dyDescent="0.2">
      <c r="A168" s="22">
        <v>1</v>
      </c>
      <c r="B168" s="22">
        <v>1</v>
      </c>
      <c r="C168" s="22">
        <v>3</v>
      </c>
      <c r="D168" s="23">
        <f t="shared" si="7"/>
        <v>72.000073468784166</v>
      </c>
      <c r="E168" s="23">
        <f t="shared" si="8"/>
        <v>0.11785107007017027</v>
      </c>
      <c r="H168" s="28">
        <v>-2</v>
      </c>
      <c r="I168" s="28">
        <v>-1</v>
      </c>
      <c r="J168" s="28">
        <v>1</v>
      </c>
      <c r="S168" s="6"/>
      <c r="T168"/>
      <c r="U168"/>
      <c r="V168"/>
    </row>
    <row r="169" spans="1:22" ht="22" customHeight="1" x14ac:dyDescent="0.2">
      <c r="A169" s="26">
        <v>-1</v>
      </c>
      <c r="B169" s="26">
        <v>1</v>
      </c>
      <c r="C169" s="26">
        <v>3</v>
      </c>
      <c r="D169" s="27">
        <f t="shared" si="7"/>
        <v>46.104275505469253</v>
      </c>
      <c r="E169" s="27">
        <f t="shared" si="8"/>
        <v>0.14727512468993789</v>
      </c>
      <c r="H169" s="28">
        <v>-2</v>
      </c>
      <c r="I169" s="28">
        <v>-1</v>
      </c>
      <c r="J169" s="28">
        <v>-1</v>
      </c>
      <c r="S169" s="6"/>
      <c r="T169"/>
      <c r="U169"/>
      <c r="V169"/>
    </row>
    <row r="170" spans="1:22" ht="22" customHeight="1" x14ac:dyDescent="0.2">
      <c r="A170" s="26">
        <v>1</v>
      </c>
      <c r="B170" s="26">
        <v>-1</v>
      </c>
      <c r="C170" s="26">
        <v>3</v>
      </c>
      <c r="D170" s="27">
        <f t="shared" si="7"/>
        <v>46.104275505469253</v>
      </c>
      <c r="E170" s="27">
        <f t="shared" si="8"/>
        <v>0.14727512468993789</v>
      </c>
      <c r="H170" s="28">
        <v>1</v>
      </c>
      <c r="I170" s="28">
        <v>2</v>
      </c>
      <c r="J170" s="28">
        <v>1</v>
      </c>
      <c r="S170" s="6"/>
      <c r="T170"/>
      <c r="U170"/>
      <c r="V170"/>
    </row>
    <row r="171" spans="1:22" ht="22" customHeight="1" x14ac:dyDescent="0.2">
      <c r="A171" s="22">
        <v>1</v>
      </c>
      <c r="B171" s="22">
        <v>1</v>
      </c>
      <c r="C171" s="22">
        <v>-3</v>
      </c>
      <c r="D171" s="23">
        <f t="shared" si="7"/>
        <v>72.000073468784166</v>
      </c>
      <c r="E171" s="23">
        <f t="shared" si="8"/>
        <v>0.11785107007017027</v>
      </c>
      <c r="H171" s="28">
        <v>1</v>
      </c>
      <c r="I171" s="28">
        <v>2</v>
      </c>
      <c r="J171" s="28">
        <v>-1</v>
      </c>
      <c r="S171" s="6"/>
      <c r="T171"/>
      <c r="U171"/>
      <c r="V171"/>
    </row>
    <row r="172" spans="1:22" ht="22" customHeight="1" x14ac:dyDescent="0.2">
      <c r="A172" s="22">
        <v>-1</v>
      </c>
      <c r="B172" s="22">
        <v>-1</v>
      </c>
      <c r="C172" s="22">
        <v>3</v>
      </c>
      <c r="D172" s="23">
        <f t="shared" si="7"/>
        <v>72.000073468784166</v>
      </c>
      <c r="E172" s="23">
        <f t="shared" si="8"/>
        <v>0.11785107007017027</v>
      </c>
      <c r="H172" s="28">
        <v>-1</v>
      </c>
      <c r="I172" s="28">
        <v>-2</v>
      </c>
      <c r="J172" s="28">
        <v>1</v>
      </c>
      <c r="S172" s="6"/>
      <c r="T172"/>
      <c r="U172"/>
      <c r="V172"/>
    </row>
    <row r="173" spans="1:22" ht="22" customHeight="1" x14ac:dyDescent="0.2">
      <c r="A173" s="26">
        <v>1</v>
      </c>
      <c r="B173" s="26">
        <v>-1</v>
      </c>
      <c r="C173" s="26">
        <v>-3</v>
      </c>
      <c r="D173" s="27">
        <f t="shared" si="7"/>
        <v>46.104275505469253</v>
      </c>
      <c r="E173" s="27">
        <f t="shared" si="8"/>
        <v>0.14727512468993789</v>
      </c>
      <c r="H173" s="28">
        <v>-1</v>
      </c>
      <c r="I173" s="28">
        <v>-2</v>
      </c>
      <c r="J173" s="28">
        <v>-1</v>
      </c>
      <c r="S173" s="6"/>
      <c r="T173"/>
      <c r="U173"/>
      <c r="V173"/>
    </row>
    <row r="174" spans="1:22" ht="22" customHeight="1" x14ac:dyDescent="0.2">
      <c r="A174" s="26">
        <v>-1</v>
      </c>
      <c r="B174" s="26">
        <v>1</v>
      </c>
      <c r="C174" s="26">
        <v>-3</v>
      </c>
      <c r="D174" s="27">
        <f t="shared" si="7"/>
        <v>46.104275505469253</v>
      </c>
      <c r="E174" s="27">
        <f t="shared" si="8"/>
        <v>0.14727512468993789</v>
      </c>
      <c r="H174" s="28">
        <v>-3</v>
      </c>
      <c r="I174" s="28">
        <v>1</v>
      </c>
      <c r="J174" s="28">
        <v>1</v>
      </c>
      <c r="S174" s="6"/>
      <c r="T174"/>
      <c r="U174"/>
      <c r="V174"/>
    </row>
    <row r="175" spans="1:22" ht="22" customHeight="1" x14ac:dyDescent="0.2">
      <c r="A175" s="22">
        <v>-1</v>
      </c>
      <c r="B175" s="22">
        <v>-1</v>
      </c>
      <c r="C175" s="22">
        <v>-3</v>
      </c>
      <c r="D175" s="23">
        <f t="shared" si="7"/>
        <v>72.000073468784166</v>
      </c>
      <c r="E175" s="23">
        <f t="shared" si="8"/>
        <v>0.11785107007017027</v>
      </c>
      <c r="H175" s="28">
        <v>3</v>
      </c>
      <c r="I175" s="28">
        <v>-1</v>
      </c>
      <c r="J175" s="28">
        <v>1</v>
      </c>
      <c r="S175" s="6"/>
    </row>
    <row r="176" spans="1:22" ht="22" customHeight="1" x14ac:dyDescent="0.2">
      <c r="A176" s="30">
        <v>2</v>
      </c>
      <c r="B176" s="30">
        <v>2</v>
      </c>
      <c r="C176" s="30">
        <v>2</v>
      </c>
      <c r="D176" s="31">
        <f t="shared" si="7"/>
        <v>170.11095512380578</v>
      </c>
      <c r="E176" s="31">
        <f t="shared" si="8"/>
        <v>7.6671482101956859E-2</v>
      </c>
      <c r="H176" s="28">
        <v>-1</v>
      </c>
      <c r="I176" s="28">
        <v>3</v>
      </c>
      <c r="J176" s="28">
        <v>1</v>
      </c>
      <c r="S176" s="6"/>
      <c r="T176"/>
      <c r="U176"/>
      <c r="V176"/>
    </row>
    <row r="177" spans="1:32" ht="22" customHeight="1" x14ac:dyDescent="0.2">
      <c r="A177" s="44">
        <v>-2</v>
      </c>
      <c r="B177" s="44">
        <v>2</v>
      </c>
      <c r="C177" s="44">
        <v>2</v>
      </c>
      <c r="D177" s="45">
        <f t="shared" si="7"/>
        <v>66.527763270546174</v>
      </c>
      <c r="E177" s="45">
        <f t="shared" si="8"/>
        <v>0.12260227778411983</v>
      </c>
      <c r="H177" s="28">
        <v>1</v>
      </c>
      <c r="I177" s="28">
        <v>-3</v>
      </c>
      <c r="J177" s="28">
        <v>1</v>
      </c>
      <c r="S177" s="6"/>
      <c r="T177"/>
      <c r="U177"/>
      <c r="V177"/>
    </row>
    <row r="178" spans="1:32" s="19" customFormat="1" ht="22" customHeight="1" x14ac:dyDescent="0.2">
      <c r="A178" s="44">
        <v>2</v>
      </c>
      <c r="B178" s="44">
        <v>-2</v>
      </c>
      <c r="C178" s="44">
        <v>2</v>
      </c>
      <c r="D178" s="45">
        <f t="shared" si="7"/>
        <v>66.527763270546174</v>
      </c>
      <c r="E178" s="45">
        <f t="shared" si="8"/>
        <v>0.12260227778411983</v>
      </c>
      <c r="F178" s="2"/>
      <c r="G178" s="2"/>
      <c r="H178" s="28">
        <v>1</v>
      </c>
      <c r="I178" s="28">
        <v>-3</v>
      </c>
      <c r="J178" s="28">
        <v>-1</v>
      </c>
      <c r="K178" s="1"/>
      <c r="L178" s="2"/>
      <c r="M178" s="12"/>
      <c r="N178" s="9"/>
      <c r="O178" s="9"/>
      <c r="P178" s="9"/>
      <c r="Q178" s="9"/>
      <c r="R178" s="9"/>
      <c r="S178" s="6"/>
      <c r="T178"/>
      <c r="U178"/>
      <c r="V178"/>
      <c r="W178" s="2"/>
      <c r="X178" s="2"/>
      <c r="Y178" s="24"/>
      <c r="Z178" s="2"/>
      <c r="AA178" s="2"/>
      <c r="AB178" s="2"/>
      <c r="AC178" s="2"/>
      <c r="AD178" s="2"/>
      <c r="AE178" s="2"/>
      <c r="AF178" s="2"/>
    </row>
    <row r="179" spans="1:32" ht="22" customHeight="1" x14ac:dyDescent="0.2">
      <c r="A179" s="30">
        <v>2</v>
      </c>
      <c r="B179" s="30">
        <v>2</v>
      </c>
      <c r="C179" s="30">
        <v>-2</v>
      </c>
      <c r="D179" s="31">
        <f t="shared" si="7"/>
        <v>170.11095512380578</v>
      </c>
      <c r="E179" s="31">
        <f t="shared" si="8"/>
        <v>7.6671482101956859E-2</v>
      </c>
      <c r="H179" s="28">
        <v>-1</v>
      </c>
      <c r="I179" s="28">
        <v>3</v>
      </c>
      <c r="J179" s="28">
        <v>-1</v>
      </c>
      <c r="S179" s="6"/>
      <c r="T179"/>
      <c r="U179"/>
      <c r="V179"/>
    </row>
    <row r="180" spans="1:32" ht="22" customHeight="1" x14ac:dyDescent="0.2">
      <c r="A180" s="30">
        <v>-2</v>
      </c>
      <c r="B180" s="30">
        <v>-2</v>
      </c>
      <c r="C180" s="30">
        <v>2</v>
      </c>
      <c r="D180" s="31">
        <f t="shared" si="7"/>
        <v>170.11095512380578</v>
      </c>
      <c r="E180" s="31">
        <f t="shared" si="8"/>
        <v>7.6671482101956859E-2</v>
      </c>
      <c r="H180" s="28">
        <v>-3</v>
      </c>
      <c r="I180" s="28">
        <v>2</v>
      </c>
      <c r="J180" s="28">
        <v>-1</v>
      </c>
      <c r="S180" s="6"/>
      <c r="T180"/>
      <c r="U180"/>
      <c r="V180"/>
    </row>
    <row r="181" spans="1:32" ht="22" customHeight="1" x14ac:dyDescent="0.2">
      <c r="A181" s="44">
        <v>-2</v>
      </c>
      <c r="B181" s="44">
        <v>2</v>
      </c>
      <c r="C181" s="44">
        <v>-2</v>
      </c>
      <c r="D181" s="45">
        <f t="shared" si="7"/>
        <v>66.527763270546174</v>
      </c>
      <c r="E181" s="45">
        <f t="shared" si="8"/>
        <v>0.12260227778411983</v>
      </c>
      <c r="H181" s="28">
        <v>3</v>
      </c>
      <c r="I181" s="28">
        <v>-2</v>
      </c>
      <c r="J181" s="28">
        <v>-1</v>
      </c>
      <c r="S181" s="6"/>
      <c r="T181"/>
      <c r="U181"/>
      <c r="V181"/>
    </row>
    <row r="182" spans="1:32" ht="22" customHeight="1" x14ac:dyDescent="0.2">
      <c r="A182" s="44">
        <v>2</v>
      </c>
      <c r="B182" s="44">
        <v>-2</v>
      </c>
      <c r="C182" s="44">
        <v>-2</v>
      </c>
      <c r="D182" s="45">
        <f t="shared" si="7"/>
        <v>66.527763270546174</v>
      </c>
      <c r="E182" s="45">
        <f t="shared" si="8"/>
        <v>0.12260227778411983</v>
      </c>
      <c r="H182" s="28">
        <v>-2</v>
      </c>
      <c r="I182" s="28">
        <v>3</v>
      </c>
      <c r="J182" s="28">
        <v>1</v>
      </c>
      <c r="S182" s="6"/>
      <c r="T182"/>
      <c r="U182"/>
      <c r="V182"/>
    </row>
    <row r="183" spans="1:32" ht="22" customHeight="1" x14ac:dyDescent="0.2">
      <c r="A183" s="30">
        <v>-2</v>
      </c>
      <c r="B183" s="30">
        <v>-2</v>
      </c>
      <c r="C183" s="30">
        <v>-2</v>
      </c>
      <c r="D183" s="31">
        <f t="shared" si="7"/>
        <v>170.11095512380578</v>
      </c>
      <c r="E183" s="31">
        <f t="shared" si="8"/>
        <v>7.6671482101956859E-2</v>
      </c>
      <c r="H183" s="28">
        <v>2</v>
      </c>
      <c r="I183" s="28">
        <v>-3</v>
      </c>
      <c r="J183" s="28">
        <v>1</v>
      </c>
      <c r="S183" s="6"/>
      <c r="T183"/>
      <c r="U183"/>
      <c r="V183"/>
    </row>
    <row r="184" spans="1:32" ht="22" customHeight="1" x14ac:dyDescent="0.2">
      <c r="A184" s="2">
        <v>3</v>
      </c>
      <c r="B184" s="2">
        <v>2</v>
      </c>
      <c r="C184" s="2">
        <v>0</v>
      </c>
      <c r="D184" s="5">
        <f t="shared" si="7"/>
        <v>246.01008065149159</v>
      </c>
      <c r="E184" s="5">
        <f t="shared" si="8"/>
        <v>6.3756365007325899E-2</v>
      </c>
      <c r="H184" s="28">
        <v>-2</v>
      </c>
      <c r="I184" s="28">
        <v>3</v>
      </c>
      <c r="J184" s="28">
        <v>-1</v>
      </c>
      <c r="S184" s="6"/>
      <c r="T184"/>
      <c r="U184"/>
      <c r="V184"/>
    </row>
    <row r="185" spans="1:32" ht="22" customHeight="1" x14ac:dyDescent="0.2">
      <c r="A185" s="46">
        <v>-3</v>
      </c>
      <c r="B185" s="46">
        <v>2</v>
      </c>
      <c r="C185" s="46">
        <v>0</v>
      </c>
      <c r="D185" s="47">
        <f t="shared" si="7"/>
        <v>90.635292871602161</v>
      </c>
      <c r="E185" s="47">
        <f t="shared" si="8"/>
        <v>0.10503918146509494</v>
      </c>
      <c r="H185" s="28">
        <v>2</v>
      </c>
      <c r="I185" s="28">
        <v>-3</v>
      </c>
      <c r="J185" s="28">
        <v>-1</v>
      </c>
      <c r="S185" s="6"/>
      <c r="T185"/>
      <c r="U185"/>
      <c r="V185"/>
    </row>
    <row r="186" spans="1:32" s="19" customFormat="1" ht="22" customHeight="1" x14ac:dyDescent="0.2">
      <c r="A186" s="46">
        <v>3</v>
      </c>
      <c r="B186" s="46">
        <v>-2</v>
      </c>
      <c r="C186" s="46">
        <v>0</v>
      </c>
      <c r="D186" s="47">
        <f t="shared" si="7"/>
        <v>90.635292871602161</v>
      </c>
      <c r="E186" s="47">
        <f t="shared" si="8"/>
        <v>0.10503918146509494</v>
      </c>
      <c r="F186" s="2"/>
      <c r="G186" s="2"/>
      <c r="H186" s="2"/>
      <c r="I186" s="2"/>
      <c r="J186" s="2"/>
      <c r="K186" s="1"/>
      <c r="L186" s="2"/>
      <c r="M186" s="12"/>
      <c r="N186" s="9"/>
      <c r="O186" s="9"/>
      <c r="P186" s="9"/>
      <c r="Q186" s="9"/>
      <c r="R186" s="9"/>
      <c r="S186" s="9"/>
      <c r="T186" s="9"/>
      <c r="U186" s="9"/>
      <c r="V186" s="9"/>
      <c r="W186" s="2"/>
      <c r="X186" s="2"/>
      <c r="Y186" s="24"/>
      <c r="Z186" s="2"/>
      <c r="AA186" s="2"/>
      <c r="AB186" s="2"/>
      <c r="AC186" s="2"/>
      <c r="AD186" s="2"/>
      <c r="AE186" s="2"/>
      <c r="AF186" s="2"/>
    </row>
    <row r="187" spans="1:32" ht="22" customHeight="1" x14ac:dyDescent="0.2">
      <c r="A187" s="2">
        <v>-3</v>
      </c>
      <c r="B187" s="2">
        <v>-2</v>
      </c>
      <c r="C187" s="2">
        <v>0</v>
      </c>
      <c r="D187" s="5">
        <f t="shared" si="7"/>
        <v>246.01008065149159</v>
      </c>
      <c r="E187" s="5">
        <f t="shared" si="8"/>
        <v>6.3756365007325899E-2</v>
      </c>
      <c r="G187" s="2" t="s">
        <v>57</v>
      </c>
      <c r="H187" s="30">
        <v>2</v>
      </c>
      <c r="I187" s="30">
        <v>1</v>
      </c>
      <c r="J187" s="30">
        <v>2</v>
      </c>
      <c r="K187" s="12"/>
      <c r="L187" s="1"/>
      <c r="M187" s="10"/>
      <c r="S187"/>
    </row>
    <row r="188" spans="1:32" ht="22" customHeight="1" x14ac:dyDescent="0.2">
      <c r="A188" s="24">
        <v>3</v>
      </c>
      <c r="B188" s="24">
        <v>0</v>
      </c>
      <c r="C188" s="24">
        <v>2</v>
      </c>
      <c r="D188" s="25">
        <f t="shared" si="7"/>
        <v>131.26725817883343</v>
      </c>
      <c r="E188" s="25">
        <f t="shared" si="8"/>
        <v>8.7281417927517327E-2</v>
      </c>
      <c r="G188" s="2" t="s">
        <v>24</v>
      </c>
      <c r="H188" s="30">
        <v>1</v>
      </c>
      <c r="I188" s="30">
        <v>2</v>
      </c>
      <c r="J188" s="30">
        <v>2</v>
      </c>
      <c r="S188"/>
    </row>
    <row r="189" spans="1:32" ht="22" customHeight="1" x14ac:dyDescent="0.2">
      <c r="A189" s="24">
        <v>-3</v>
      </c>
      <c r="B189" s="24">
        <v>0</v>
      </c>
      <c r="C189" s="24">
        <v>2</v>
      </c>
      <c r="D189" s="25">
        <f t="shared" si="7"/>
        <v>131.26725817883343</v>
      </c>
      <c r="E189" s="25">
        <f t="shared" si="8"/>
        <v>8.7281417927517327E-2</v>
      </c>
      <c r="H189" s="30">
        <v>2</v>
      </c>
      <c r="I189" s="30">
        <v>1</v>
      </c>
      <c r="J189" s="30">
        <v>-2</v>
      </c>
      <c r="S189"/>
    </row>
    <row r="190" spans="1:32" ht="22" customHeight="1" x14ac:dyDescent="0.2">
      <c r="A190" s="24">
        <v>3</v>
      </c>
      <c r="B190" s="24">
        <v>0</v>
      </c>
      <c r="C190" s="24">
        <v>-2</v>
      </c>
      <c r="D190" s="25">
        <f t="shared" si="7"/>
        <v>131.26725817883343</v>
      </c>
      <c r="E190" s="25">
        <f t="shared" si="8"/>
        <v>8.7281417927517327E-2</v>
      </c>
      <c r="H190" s="30">
        <v>-2</v>
      </c>
      <c r="I190" s="30">
        <v>-1</v>
      </c>
      <c r="J190" s="30">
        <v>2</v>
      </c>
      <c r="S190"/>
    </row>
    <row r="191" spans="1:32" ht="22" customHeight="1" x14ac:dyDescent="0.2">
      <c r="A191" s="24">
        <v>-3</v>
      </c>
      <c r="B191" s="24">
        <v>0</v>
      </c>
      <c r="C191" s="24">
        <v>-2</v>
      </c>
      <c r="D191" s="25">
        <f t="shared" si="7"/>
        <v>131.26725817883343</v>
      </c>
      <c r="E191" s="25">
        <f t="shared" si="8"/>
        <v>8.7281417927517327E-2</v>
      </c>
      <c r="H191" s="30">
        <v>-2</v>
      </c>
      <c r="I191" s="30">
        <v>-1</v>
      </c>
      <c r="J191" s="30">
        <v>-2</v>
      </c>
      <c r="S191"/>
    </row>
    <row r="192" spans="1:32" ht="22" customHeight="1" x14ac:dyDescent="0.2">
      <c r="A192" s="2">
        <v>2</v>
      </c>
      <c r="B192" s="2">
        <v>3</v>
      </c>
      <c r="C192" s="2">
        <v>0</v>
      </c>
      <c r="D192" s="5">
        <f t="shared" si="7"/>
        <v>246.01008065149159</v>
      </c>
      <c r="E192" s="5">
        <f t="shared" si="8"/>
        <v>6.3756365007325899E-2</v>
      </c>
      <c r="H192" s="30">
        <v>1</v>
      </c>
      <c r="I192" s="30">
        <v>2</v>
      </c>
      <c r="J192" s="30">
        <v>-2</v>
      </c>
      <c r="S192"/>
    </row>
    <row r="193" spans="1:19" ht="22" customHeight="1" x14ac:dyDescent="0.2">
      <c r="A193" s="46">
        <v>-2</v>
      </c>
      <c r="B193" s="46">
        <v>3</v>
      </c>
      <c r="C193" s="46">
        <v>0</v>
      </c>
      <c r="D193" s="47">
        <f t="shared" si="7"/>
        <v>90.635292871602161</v>
      </c>
      <c r="E193" s="47">
        <f t="shared" si="8"/>
        <v>0.10503918146509494</v>
      </c>
      <c r="H193" s="30">
        <v>-1</v>
      </c>
      <c r="I193" s="30">
        <v>-2</v>
      </c>
      <c r="J193" s="30">
        <v>2</v>
      </c>
      <c r="S193"/>
    </row>
    <row r="194" spans="1:19" ht="22" customHeight="1" x14ac:dyDescent="0.2">
      <c r="A194" s="46">
        <v>2</v>
      </c>
      <c r="B194" s="46">
        <v>-3</v>
      </c>
      <c r="C194" s="46">
        <v>0</v>
      </c>
      <c r="D194" s="47">
        <f t="shared" si="7"/>
        <v>90.635292871602161</v>
      </c>
      <c r="E194" s="47">
        <f t="shared" si="8"/>
        <v>0.10503918146509494</v>
      </c>
      <c r="H194" s="30">
        <v>-1</v>
      </c>
      <c r="I194" s="30">
        <v>-2</v>
      </c>
      <c r="J194" s="30">
        <v>-2</v>
      </c>
      <c r="S194"/>
    </row>
    <row r="195" spans="1:19" ht="22" customHeight="1" x14ac:dyDescent="0.2">
      <c r="A195" s="2">
        <v>-2</v>
      </c>
      <c r="B195" s="2">
        <v>-3</v>
      </c>
      <c r="C195" s="2">
        <v>0</v>
      </c>
      <c r="D195" s="5">
        <f t="shared" si="7"/>
        <v>246.01008065149159</v>
      </c>
      <c r="E195" s="5">
        <f t="shared" si="8"/>
        <v>6.3756365007325899E-2</v>
      </c>
      <c r="H195" s="30">
        <v>-3</v>
      </c>
      <c r="I195" s="30">
        <v>1</v>
      </c>
      <c r="J195" s="30">
        <v>2</v>
      </c>
      <c r="S195"/>
    </row>
    <row r="196" spans="1:19" ht="22" customHeight="1" x14ac:dyDescent="0.2">
      <c r="A196" s="32">
        <v>2</v>
      </c>
      <c r="B196" s="32">
        <v>0</v>
      </c>
      <c r="C196" s="32">
        <v>3</v>
      </c>
      <c r="D196" s="33">
        <f t="shared" si="7"/>
        <v>84.947972450441625</v>
      </c>
      <c r="E196" s="33">
        <f t="shared" si="8"/>
        <v>0.10849843933279933</v>
      </c>
      <c r="H196" s="30">
        <v>3</v>
      </c>
      <c r="I196" s="30">
        <v>-1</v>
      </c>
      <c r="J196" s="30">
        <v>2</v>
      </c>
      <c r="S196"/>
    </row>
    <row r="197" spans="1:19" ht="22" customHeight="1" x14ac:dyDescent="0.2">
      <c r="A197" s="32">
        <v>-2</v>
      </c>
      <c r="B197" s="32">
        <v>0</v>
      </c>
      <c r="C197" s="32">
        <v>3</v>
      </c>
      <c r="D197" s="33">
        <f t="shared" si="7"/>
        <v>84.947972450441625</v>
      </c>
      <c r="E197" s="33">
        <f t="shared" si="8"/>
        <v>0.10849843933279933</v>
      </c>
      <c r="H197" s="30">
        <v>-3</v>
      </c>
      <c r="I197" s="30">
        <v>1</v>
      </c>
      <c r="J197" s="30">
        <v>-2</v>
      </c>
      <c r="S197"/>
    </row>
    <row r="198" spans="1:19" ht="22" customHeight="1" x14ac:dyDescent="0.2">
      <c r="A198" s="32">
        <v>2</v>
      </c>
      <c r="B198" s="32">
        <v>0</v>
      </c>
      <c r="C198" s="32">
        <v>-3</v>
      </c>
      <c r="D198" s="33">
        <f t="shared" si="7"/>
        <v>84.947972450441625</v>
      </c>
      <c r="E198" s="33">
        <f t="shared" si="8"/>
        <v>0.10849843933279933</v>
      </c>
      <c r="H198" s="30">
        <v>3</v>
      </c>
      <c r="I198" s="30">
        <v>-1</v>
      </c>
      <c r="J198" s="30">
        <v>-2</v>
      </c>
      <c r="S198"/>
    </row>
    <row r="199" spans="1:19" ht="22" customHeight="1" x14ac:dyDescent="0.2">
      <c r="A199" s="32">
        <v>-2</v>
      </c>
      <c r="B199" s="32">
        <v>0</v>
      </c>
      <c r="C199" s="32">
        <v>-3</v>
      </c>
      <c r="D199" s="33">
        <f t="shared" ref="D199:D261" si="9">(4/3)*((A199^2+A199*B199+B199^2)/($D$2^2))+(C199^2/$D$3^2)</f>
        <v>84.947972450441625</v>
      </c>
      <c r="E199" s="33">
        <f t="shared" ref="E199:E261" si="10">SQRT(1/D199)</f>
        <v>0.10849843933279933</v>
      </c>
      <c r="H199" s="30">
        <v>-1</v>
      </c>
      <c r="I199" s="30">
        <v>3</v>
      </c>
      <c r="J199" s="30">
        <v>-2</v>
      </c>
      <c r="S199"/>
    </row>
    <row r="200" spans="1:19" ht="22" customHeight="1" x14ac:dyDescent="0.2">
      <c r="A200" s="24">
        <v>0</v>
      </c>
      <c r="B200" s="24">
        <v>3</v>
      </c>
      <c r="C200" s="24">
        <v>2</v>
      </c>
      <c r="D200" s="25">
        <f t="shared" si="9"/>
        <v>131.26725817883343</v>
      </c>
      <c r="E200" s="25">
        <f t="shared" si="10"/>
        <v>8.7281417927517327E-2</v>
      </c>
      <c r="H200" s="30">
        <v>1</v>
      </c>
      <c r="I200" s="30">
        <v>-3</v>
      </c>
      <c r="J200" s="30">
        <v>-2</v>
      </c>
      <c r="S200"/>
    </row>
    <row r="201" spans="1:19" ht="22" customHeight="1" x14ac:dyDescent="0.2">
      <c r="A201" s="24">
        <v>0</v>
      </c>
      <c r="B201" s="24">
        <v>-3</v>
      </c>
      <c r="C201" s="24">
        <v>2</v>
      </c>
      <c r="D201" s="25">
        <f t="shared" si="9"/>
        <v>131.26725817883343</v>
      </c>
      <c r="E201" s="25">
        <f t="shared" si="10"/>
        <v>8.7281417927517327E-2</v>
      </c>
      <c r="H201" s="4"/>
      <c r="I201" s="4"/>
      <c r="J201" s="4"/>
    </row>
    <row r="202" spans="1:19" ht="22" customHeight="1" x14ac:dyDescent="0.2">
      <c r="A202" s="24">
        <v>0</v>
      </c>
      <c r="B202" s="24">
        <v>3</v>
      </c>
      <c r="C202" s="24">
        <v>-2</v>
      </c>
      <c r="D202" s="25">
        <f t="shared" si="9"/>
        <v>131.26725817883343</v>
      </c>
      <c r="E202" s="25">
        <f t="shared" si="10"/>
        <v>8.7281417927517327E-2</v>
      </c>
      <c r="G202" s="2" t="s">
        <v>59</v>
      </c>
      <c r="H202" s="52">
        <v>3</v>
      </c>
      <c r="I202" s="52">
        <v>0</v>
      </c>
      <c r="J202" s="52">
        <v>0</v>
      </c>
      <c r="S202"/>
    </row>
    <row r="203" spans="1:19" ht="22" customHeight="1" x14ac:dyDescent="0.2">
      <c r="A203" s="24">
        <v>0</v>
      </c>
      <c r="B203" s="24">
        <v>-3</v>
      </c>
      <c r="C203" s="24">
        <v>-2</v>
      </c>
      <c r="D203" s="25">
        <f t="shared" si="9"/>
        <v>131.26725817883343</v>
      </c>
      <c r="E203" s="25">
        <f t="shared" si="10"/>
        <v>8.7281417927517327E-2</v>
      </c>
      <c r="G203" s="2" t="s">
        <v>42</v>
      </c>
      <c r="H203" s="52">
        <v>0</v>
      </c>
      <c r="I203" s="52">
        <v>3</v>
      </c>
      <c r="J203" s="52">
        <v>0</v>
      </c>
      <c r="S203"/>
    </row>
    <row r="204" spans="1:19" ht="22" customHeight="1" x14ac:dyDescent="0.2">
      <c r="A204" s="32">
        <v>0</v>
      </c>
      <c r="B204" s="32">
        <v>2</v>
      </c>
      <c r="C204" s="32">
        <v>3</v>
      </c>
      <c r="D204" s="33">
        <f t="shared" si="9"/>
        <v>84.947972450441625</v>
      </c>
      <c r="E204" s="33">
        <f t="shared" si="10"/>
        <v>0.10849843933279933</v>
      </c>
      <c r="H204" s="52">
        <v>-3</v>
      </c>
      <c r="I204" s="52">
        <v>0</v>
      </c>
      <c r="J204" s="52">
        <v>0</v>
      </c>
    </row>
    <row r="205" spans="1:19" ht="22" customHeight="1" x14ac:dyDescent="0.2">
      <c r="A205" s="32">
        <v>0</v>
      </c>
      <c r="B205" s="32">
        <v>-2</v>
      </c>
      <c r="C205" s="32">
        <v>3</v>
      </c>
      <c r="D205" s="33">
        <f t="shared" si="9"/>
        <v>84.947972450441625</v>
      </c>
      <c r="E205" s="33">
        <f t="shared" si="10"/>
        <v>0.10849843933279933</v>
      </c>
      <c r="H205" s="52">
        <v>0</v>
      </c>
      <c r="I205" s="52">
        <v>-3</v>
      </c>
      <c r="J205" s="52">
        <v>0</v>
      </c>
    </row>
    <row r="206" spans="1:19" ht="22" customHeight="1" x14ac:dyDescent="0.2">
      <c r="A206" s="32">
        <v>0</v>
      </c>
      <c r="B206" s="32">
        <v>2</v>
      </c>
      <c r="C206" s="32">
        <v>-3</v>
      </c>
      <c r="D206" s="33">
        <f t="shared" si="9"/>
        <v>84.947972450441625</v>
      </c>
      <c r="E206" s="33">
        <f t="shared" si="10"/>
        <v>0.10849843933279933</v>
      </c>
      <c r="H206" s="4"/>
      <c r="I206" s="4"/>
      <c r="J206" s="4"/>
    </row>
    <row r="207" spans="1:19" ht="22" customHeight="1" x14ac:dyDescent="0.2">
      <c r="A207" s="32">
        <v>0</v>
      </c>
      <c r="B207" s="32">
        <v>-2</v>
      </c>
      <c r="C207" s="32">
        <v>-3</v>
      </c>
      <c r="D207" s="33">
        <f t="shared" si="9"/>
        <v>84.947972450441625</v>
      </c>
      <c r="E207" s="33">
        <f t="shared" si="10"/>
        <v>0.10849843933279933</v>
      </c>
      <c r="G207" s="2" t="s">
        <v>60</v>
      </c>
      <c r="H207" s="54">
        <v>3</v>
      </c>
      <c r="I207" s="54">
        <v>0</v>
      </c>
      <c r="J207" s="54">
        <v>1</v>
      </c>
      <c r="K207" s="12"/>
    </row>
    <row r="208" spans="1:19" ht="22" customHeight="1" x14ac:dyDescent="0.2">
      <c r="A208" s="2">
        <v>3</v>
      </c>
      <c r="B208" s="2">
        <v>2</v>
      </c>
      <c r="C208" s="2">
        <v>1</v>
      </c>
      <c r="D208" s="5">
        <f t="shared" si="9"/>
        <v>249.69412248747068</v>
      </c>
      <c r="E208" s="5">
        <f t="shared" si="10"/>
        <v>6.328427952851387E-2</v>
      </c>
      <c r="G208" s="2" t="s">
        <v>45</v>
      </c>
      <c r="H208" s="54">
        <v>-3</v>
      </c>
      <c r="I208" s="54">
        <v>0</v>
      </c>
      <c r="J208" s="54">
        <v>1</v>
      </c>
    </row>
    <row r="209" spans="1:32" ht="22" customHeight="1" x14ac:dyDescent="0.2">
      <c r="A209" s="28">
        <v>-3</v>
      </c>
      <c r="B209" s="28">
        <v>2</v>
      </c>
      <c r="C209" s="28">
        <v>1</v>
      </c>
      <c r="D209" s="29">
        <f t="shared" si="9"/>
        <v>94.319334707581248</v>
      </c>
      <c r="E209" s="29">
        <f t="shared" si="10"/>
        <v>0.10296737368013285</v>
      </c>
      <c r="H209" s="54">
        <v>3</v>
      </c>
      <c r="I209" s="54">
        <v>0</v>
      </c>
      <c r="J209" s="54">
        <v>-1</v>
      </c>
    </row>
    <row r="210" spans="1:32" ht="22" customHeight="1" x14ac:dyDescent="0.2">
      <c r="A210" s="28">
        <v>3</v>
      </c>
      <c r="B210" s="28">
        <v>-2</v>
      </c>
      <c r="C210" s="28">
        <v>1</v>
      </c>
      <c r="D210" s="29">
        <f t="shared" si="9"/>
        <v>94.319334707581248</v>
      </c>
      <c r="E210" s="29">
        <f t="shared" si="10"/>
        <v>0.10296737368013285</v>
      </c>
      <c r="H210" s="54">
        <v>-3</v>
      </c>
      <c r="I210" s="54">
        <v>0</v>
      </c>
      <c r="J210" s="54">
        <v>-1</v>
      </c>
    </row>
    <row r="211" spans="1:32" ht="22" customHeight="1" x14ac:dyDescent="0.2">
      <c r="A211" s="2">
        <v>3</v>
      </c>
      <c r="B211" s="2">
        <v>2</v>
      </c>
      <c r="C211" s="2">
        <v>-1</v>
      </c>
      <c r="D211" s="5">
        <f t="shared" si="9"/>
        <v>249.69412248747068</v>
      </c>
      <c r="E211" s="5">
        <f t="shared" si="10"/>
        <v>6.328427952851387E-2</v>
      </c>
      <c r="H211" s="54">
        <v>0</v>
      </c>
      <c r="I211" s="54">
        <v>3</v>
      </c>
      <c r="J211" s="54">
        <v>1</v>
      </c>
    </row>
    <row r="212" spans="1:32" ht="22" customHeight="1" x14ac:dyDescent="0.2">
      <c r="A212" s="2">
        <v>-3</v>
      </c>
      <c r="B212" s="2">
        <v>-2</v>
      </c>
      <c r="C212" s="2">
        <v>1</v>
      </c>
      <c r="D212" s="5">
        <f t="shared" si="9"/>
        <v>249.69412248747068</v>
      </c>
      <c r="E212" s="5">
        <f t="shared" si="10"/>
        <v>6.328427952851387E-2</v>
      </c>
      <c r="H212" s="54">
        <v>0</v>
      </c>
      <c r="I212" s="54">
        <v>-3</v>
      </c>
      <c r="J212" s="54">
        <v>1</v>
      </c>
    </row>
    <row r="213" spans="1:32" ht="22" customHeight="1" x14ac:dyDescent="0.2">
      <c r="A213" s="28">
        <v>-3</v>
      </c>
      <c r="B213" s="28">
        <v>2</v>
      </c>
      <c r="C213" s="28">
        <v>-1</v>
      </c>
      <c r="D213" s="29">
        <f t="shared" si="9"/>
        <v>94.319334707581248</v>
      </c>
      <c r="E213" s="29">
        <f t="shared" si="10"/>
        <v>0.10296737368013285</v>
      </c>
      <c r="H213" s="54">
        <v>0</v>
      </c>
      <c r="I213" s="54">
        <v>3</v>
      </c>
      <c r="J213" s="54">
        <v>-1</v>
      </c>
    </row>
    <row r="214" spans="1:32" s="19" customFormat="1" ht="22" customHeight="1" x14ac:dyDescent="0.2">
      <c r="A214" s="28">
        <v>3</v>
      </c>
      <c r="B214" s="28">
        <v>-2</v>
      </c>
      <c r="C214" s="28">
        <v>-1</v>
      </c>
      <c r="D214" s="29">
        <f t="shared" si="9"/>
        <v>94.319334707581248</v>
      </c>
      <c r="E214" s="29">
        <f t="shared" si="10"/>
        <v>0.10296737368013285</v>
      </c>
      <c r="F214" s="2"/>
      <c r="G214" s="2"/>
      <c r="H214" s="54">
        <v>0</v>
      </c>
      <c r="I214" s="54">
        <v>-3</v>
      </c>
      <c r="J214" s="54">
        <v>-1</v>
      </c>
      <c r="K214" s="1"/>
      <c r="L214" s="2"/>
      <c r="M214" s="12"/>
      <c r="N214" s="9"/>
      <c r="O214" s="9"/>
      <c r="P214" s="9"/>
      <c r="Q214" s="9"/>
      <c r="R214" s="9"/>
      <c r="S214" s="9"/>
      <c r="T214" s="9"/>
      <c r="U214" s="9"/>
      <c r="V214" s="9"/>
      <c r="W214" s="2"/>
      <c r="X214" s="2"/>
      <c r="Y214" s="24"/>
      <c r="Z214" s="2"/>
      <c r="AA214" s="2"/>
      <c r="AB214" s="2"/>
      <c r="AC214" s="2"/>
      <c r="AD214" s="2"/>
      <c r="AE214" s="2"/>
      <c r="AF214" s="2"/>
    </row>
    <row r="215" spans="1:32" ht="22" customHeight="1" x14ac:dyDescent="0.2">
      <c r="A215" s="2">
        <v>-3</v>
      </c>
      <c r="B215" s="2">
        <v>-2</v>
      </c>
      <c r="C215" s="2">
        <v>-1</v>
      </c>
      <c r="D215" s="5">
        <f t="shared" si="9"/>
        <v>249.69412248747068</v>
      </c>
      <c r="E215" s="5">
        <f t="shared" si="10"/>
        <v>6.328427952851387E-2</v>
      </c>
      <c r="H215" s="4"/>
      <c r="I215" s="4"/>
      <c r="J215" s="4"/>
    </row>
    <row r="216" spans="1:32" ht="22" customHeight="1" x14ac:dyDescent="0.2">
      <c r="A216" s="2">
        <v>2</v>
      </c>
      <c r="B216" s="2">
        <v>3</v>
      </c>
      <c r="C216" s="2">
        <v>1</v>
      </c>
      <c r="D216" s="5">
        <f t="shared" si="9"/>
        <v>249.69412248747068</v>
      </c>
      <c r="E216" s="5">
        <f t="shared" si="10"/>
        <v>6.328427952851387E-2</v>
      </c>
      <c r="G216" s="2" t="s">
        <v>61</v>
      </c>
      <c r="H216" s="52">
        <v>2</v>
      </c>
      <c r="I216" s="52">
        <v>1</v>
      </c>
      <c r="J216" s="52">
        <v>3</v>
      </c>
      <c r="K216" s="12"/>
    </row>
    <row r="217" spans="1:32" ht="22" customHeight="1" x14ac:dyDescent="0.2">
      <c r="A217" s="28">
        <v>-2</v>
      </c>
      <c r="B217" s="28">
        <v>3</v>
      </c>
      <c r="C217" s="28">
        <v>1</v>
      </c>
      <c r="D217" s="29">
        <f t="shared" si="9"/>
        <v>94.319334707581248</v>
      </c>
      <c r="E217" s="29">
        <f t="shared" si="10"/>
        <v>0.10296737368013285</v>
      </c>
      <c r="G217" s="2" t="s">
        <v>51</v>
      </c>
      <c r="H217" s="52">
        <v>2</v>
      </c>
      <c r="I217" s="52">
        <v>1</v>
      </c>
      <c r="J217" s="52">
        <v>-3</v>
      </c>
    </row>
    <row r="218" spans="1:32" ht="22" customHeight="1" x14ac:dyDescent="0.2">
      <c r="A218" s="28">
        <v>2</v>
      </c>
      <c r="B218" s="28">
        <v>-3</v>
      </c>
      <c r="C218" s="28">
        <v>1</v>
      </c>
      <c r="D218" s="29">
        <f t="shared" si="9"/>
        <v>94.319334707581248</v>
      </c>
      <c r="E218" s="29">
        <f t="shared" si="10"/>
        <v>0.10296737368013285</v>
      </c>
      <c r="H218" s="52">
        <v>-2</v>
      </c>
      <c r="I218" s="52">
        <v>-1</v>
      </c>
      <c r="J218" s="52">
        <v>3</v>
      </c>
    </row>
    <row r="219" spans="1:32" ht="22" customHeight="1" x14ac:dyDescent="0.2">
      <c r="A219" s="2">
        <v>2</v>
      </c>
      <c r="B219" s="2">
        <v>3</v>
      </c>
      <c r="C219" s="2">
        <v>-1</v>
      </c>
      <c r="D219" s="5">
        <f t="shared" si="9"/>
        <v>249.69412248747068</v>
      </c>
      <c r="E219" s="5">
        <f t="shared" si="10"/>
        <v>6.328427952851387E-2</v>
      </c>
      <c r="H219" s="52">
        <v>-2</v>
      </c>
      <c r="I219" s="52">
        <v>-1</v>
      </c>
      <c r="J219" s="52">
        <v>-3</v>
      </c>
    </row>
    <row r="220" spans="1:32" ht="22" customHeight="1" x14ac:dyDescent="0.2">
      <c r="A220" s="2">
        <v>-2</v>
      </c>
      <c r="B220" s="2">
        <v>-3</v>
      </c>
      <c r="C220" s="2">
        <v>1</v>
      </c>
      <c r="D220" s="5">
        <f t="shared" si="9"/>
        <v>249.69412248747068</v>
      </c>
      <c r="E220" s="5">
        <f t="shared" si="10"/>
        <v>6.328427952851387E-2</v>
      </c>
      <c r="H220" s="52">
        <v>1</v>
      </c>
      <c r="I220" s="52">
        <v>2</v>
      </c>
      <c r="J220" s="52">
        <v>3</v>
      </c>
    </row>
    <row r="221" spans="1:32" ht="22" customHeight="1" x14ac:dyDescent="0.2">
      <c r="A221" s="28">
        <v>-2</v>
      </c>
      <c r="B221" s="28">
        <v>3</v>
      </c>
      <c r="C221" s="28">
        <v>-1</v>
      </c>
      <c r="D221" s="29">
        <f t="shared" si="9"/>
        <v>94.319334707581248</v>
      </c>
      <c r="E221" s="29">
        <f t="shared" si="10"/>
        <v>0.10296737368013285</v>
      </c>
      <c r="H221" s="52">
        <v>1</v>
      </c>
      <c r="I221" s="52">
        <v>2</v>
      </c>
      <c r="J221" s="52">
        <v>-3</v>
      </c>
    </row>
    <row r="222" spans="1:32" ht="22" customHeight="1" x14ac:dyDescent="0.2">
      <c r="A222" s="28">
        <v>2</v>
      </c>
      <c r="B222" s="28">
        <v>-3</v>
      </c>
      <c r="C222" s="28">
        <v>-1</v>
      </c>
      <c r="D222" s="29">
        <f t="shared" si="9"/>
        <v>94.319334707581248</v>
      </c>
      <c r="E222" s="29">
        <f t="shared" si="10"/>
        <v>0.10296737368013285</v>
      </c>
      <c r="H222" s="52">
        <v>-1</v>
      </c>
      <c r="I222" s="52">
        <v>-2</v>
      </c>
      <c r="J222" s="52">
        <v>3</v>
      </c>
    </row>
    <row r="223" spans="1:32" ht="22" customHeight="1" x14ac:dyDescent="0.2">
      <c r="A223" s="2">
        <v>-2</v>
      </c>
      <c r="B223" s="2">
        <v>-3</v>
      </c>
      <c r="C223" s="2">
        <v>-1</v>
      </c>
      <c r="D223" s="5">
        <f t="shared" si="9"/>
        <v>249.69412248747068</v>
      </c>
      <c r="E223" s="5">
        <f t="shared" si="10"/>
        <v>6.328427952851387E-2</v>
      </c>
      <c r="H223" s="52">
        <v>-1</v>
      </c>
      <c r="I223" s="52">
        <v>-2</v>
      </c>
      <c r="J223" s="52">
        <v>-3</v>
      </c>
    </row>
    <row r="224" spans="1:32" ht="22" customHeight="1" x14ac:dyDescent="0.2">
      <c r="A224" s="52">
        <v>2</v>
      </c>
      <c r="B224" s="52">
        <v>1</v>
      </c>
      <c r="C224" s="52">
        <v>3</v>
      </c>
      <c r="D224" s="53">
        <f t="shared" si="9"/>
        <v>123.79166939541396</v>
      </c>
      <c r="E224" s="53">
        <f t="shared" si="10"/>
        <v>8.9878184270323569E-2</v>
      </c>
      <c r="H224" s="4"/>
      <c r="I224" s="4"/>
      <c r="J224" s="4"/>
    </row>
    <row r="225" spans="1:13" ht="22" customHeight="1" x14ac:dyDescent="0.2">
      <c r="A225" s="22">
        <v>-2</v>
      </c>
      <c r="B225" s="22">
        <v>1</v>
      </c>
      <c r="C225" s="22">
        <v>3</v>
      </c>
      <c r="D225" s="23">
        <f t="shared" si="9"/>
        <v>72.000073468784166</v>
      </c>
      <c r="E225" s="23">
        <f t="shared" si="10"/>
        <v>0.11785107007017027</v>
      </c>
      <c r="G225" s="2" t="s">
        <v>62</v>
      </c>
      <c r="H225" s="24">
        <v>3</v>
      </c>
      <c r="I225" s="24">
        <v>0</v>
      </c>
      <c r="J225" s="24">
        <v>2</v>
      </c>
      <c r="K225" s="12"/>
    </row>
    <row r="226" spans="1:13" ht="22" customHeight="1" x14ac:dyDescent="0.2">
      <c r="A226" s="22">
        <v>2</v>
      </c>
      <c r="B226" s="22">
        <v>-1</v>
      </c>
      <c r="C226" s="22">
        <v>3</v>
      </c>
      <c r="D226" s="23">
        <f t="shared" si="9"/>
        <v>72.000073468784166</v>
      </c>
      <c r="E226" s="23">
        <f t="shared" si="10"/>
        <v>0.11785107007017027</v>
      </c>
      <c r="G226" s="2" t="s">
        <v>52</v>
      </c>
      <c r="H226" s="24">
        <v>-3</v>
      </c>
      <c r="I226" s="24">
        <v>0</v>
      </c>
      <c r="J226" s="24">
        <v>2</v>
      </c>
    </row>
    <row r="227" spans="1:13" ht="22" customHeight="1" x14ac:dyDescent="0.2">
      <c r="A227" s="52">
        <v>2</v>
      </c>
      <c r="B227" s="52">
        <v>1</v>
      </c>
      <c r="C227" s="52">
        <v>-3</v>
      </c>
      <c r="D227" s="53">
        <f t="shared" si="9"/>
        <v>123.79166939541396</v>
      </c>
      <c r="E227" s="53">
        <f t="shared" si="10"/>
        <v>8.9878184270323569E-2</v>
      </c>
      <c r="H227" s="24">
        <v>3</v>
      </c>
      <c r="I227" s="24">
        <v>0</v>
      </c>
      <c r="J227" s="24">
        <v>-2</v>
      </c>
    </row>
    <row r="228" spans="1:13" ht="22" customHeight="1" x14ac:dyDescent="0.2">
      <c r="A228" s="52">
        <v>-2</v>
      </c>
      <c r="B228" s="52">
        <v>-1</v>
      </c>
      <c r="C228" s="52">
        <v>3</v>
      </c>
      <c r="D228" s="53">
        <f t="shared" si="9"/>
        <v>123.79166939541396</v>
      </c>
      <c r="E228" s="53">
        <f t="shared" si="10"/>
        <v>8.9878184270323569E-2</v>
      </c>
      <c r="H228" s="24">
        <v>-3</v>
      </c>
      <c r="I228" s="24">
        <v>0</v>
      </c>
      <c r="J228" s="24">
        <v>-2</v>
      </c>
    </row>
    <row r="229" spans="1:13" ht="22" customHeight="1" x14ac:dyDescent="0.2">
      <c r="A229" s="22">
        <v>-2</v>
      </c>
      <c r="B229" s="22">
        <v>1</v>
      </c>
      <c r="C229" s="22">
        <v>-3</v>
      </c>
      <c r="D229" s="23">
        <f t="shared" si="9"/>
        <v>72.000073468784166</v>
      </c>
      <c r="E229" s="23">
        <f t="shared" si="10"/>
        <v>0.11785107007017027</v>
      </c>
      <c r="H229" s="24">
        <v>0</v>
      </c>
      <c r="I229" s="24">
        <v>3</v>
      </c>
      <c r="J229" s="24">
        <v>2</v>
      </c>
    </row>
    <row r="230" spans="1:13" ht="22" customHeight="1" x14ac:dyDescent="0.2">
      <c r="A230" s="22">
        <v>2</v>
      </c>
      <c r="B230" s="22">
        <v>-1</v>
      </c>
      <c r="C230" s="22">
        <v>-3</v>
      </c>
      <c r="D230" s="23">
        <f t="shared" si="9"/>
        <v>72.000073468784166</v>
      </c>
      <c r="E230" s="23">
        <f t="shared" si="10"/>
        <v>0.11785107007017027</v>
      </c>
      <c r="H230" s="24">
        <v>0</v>
      </c>
      <c r="I230" s="24">
        <v>-3</v>
      </c>
      <c r="J230" s="24">
        <v>2</v>
      </c>
    </row>
    <row r="231" spans="1:13" ht="22" customHeight="1" x14ac:dyDescent="0.2">
      <c r="A231" s="52">
        <v>-2</v>
      </c>
      <c r="B231" s="52">
        <v>-1</v>
      </c>
      <c r="C231" s="52">
        <v>-3</v>
      </c>
      <c r="D231" s="53">
        <f t="shared" si="9"/>
        <v>123.79166939541396</v>
      </c>
      <c r="E231" s="53">
        <f t="shared" si="10"/>
        <v>8.9878184270323569E-2</v>
      </c>
      <c r="H231" s="24">
        <v>0</v>
      </c>
      <c r="I231" s="24">
        <v>3</v>
      </c>
      <c r="J231" s="24">
        <v>-2</v>
      </c>
    </row>
    <row r="232" spans="1:13" ht="22" customHeight="1" x14ac:dyDescent="0.2">
      <c r="A232" s="26">
        <v>3</v>
      </c>
      <c r="B232" s="26">
        <v>1</v>
      </c>
      <c r="C232" s="26">
        <v>2</v>
      </c>
      <c r="D232" s="27">
        <f t="shared" si="9"/>
        <v>183.05885410546324</v>
      </c>
      <c r="E232" s="27">
        <f t="shared" si="10"/>
        <v>7.3910243020177707E-2</v>
      </c>
      <c r="H232" s="24">
        <v>0</v>
      </c>
      <c r="I232" s="24">
        <v>-3</v>
      </c>
      <c r="J232" s="24">
        <v>-2</v>
      </c>
    </row>
    <row r="233" spans="1:13" ht="22" customHeight="1" x14ac:dyDescent="0.2">
      <c r="A233" s="30">
        <v>-3</v>
      </c>
      <c r="B233" s="30">
        <v>1</v>
      </c>
      <c r="C233" s="30">
        <v>2</v>
      </c>
      <c r="D233" s="31">
        <f t="shared" si="9"/>
        <v>105.37146021551851</v>
      </c>
      <c r="E233" s="31">
        <f t="shared" si="10"/>
        <v>9.7417841085200116E-2</v>
      </c>
      <c r="H233" s="4"/>
      <c r="I233" s="4"/>
      <c r="J233" s="4"/>
    </row>
    <row r="234" spans="1:13" ht="22" customHeight="1" x14ac:dyDescent="0.2">
      <c r="A234" s="30">
        <v>3</v>
      </c>
      <c r="B234" s="30">
        <v>-1</v>
      </c>
      <c r="C234" s="30">
        <v>2</v>
      </c>
      <c r="D234" s="31">
        <f t="shared" si="9"/>
        <v>105.37146021551851</v>
      </c>
      <c r="E234" s="31">
        <f t="shared" si="10"/>
        <v>9.7417841085200116E-2</v>
      </c>
      <c r="G234" s="2" t="s">
        <v>63</v>
      </c>
      <c r="H234" s="48">
        <v>2</v>
      </c>
      <c r="I234" s="48">
        <v>2</v>
      </c>
      <c r="J234" s="48">
        <v>0</v>
      </c>
      <c r="K234" s="12"/>
      <c r="L234" s="1"/>
      <c r="M234" s="10"/>
    </row>
    <row r="235" spans="1:13" ht="22" customHeight="1" x14ac:dyDescent="0.2">
      <c r="A235" s="26">
        <v>3</v>
      </c>
      <c r="B235" s="26">
        <v>1</v>
      </c>
      <c r="C235" s="26">
        <v>-2</v>
      </c>
      <c r="D235" s="27">
        <f t="shared" si="9"/>
        <v>183.05885410546324</v>
      </c>
      <c r="E235" s="27">
        <f t="shared" si="10"/>
        <v>7.3910243020177707E-2</v>
      </c>
      <c r="G235" s="2" t="s">
        <v>20</v>
      </c>
      <c r="H235" s="48">
        <v>-2</v>
      </c>
      <c r="I235" s="48">
        <v>-2</v>
      </c>
      <c r="J235" s="48">
        <v>0</v>
      </c>
    </row>
    <row r="236" spans="1:13" ht="22" customHeight="1" x14ac:dyDescent="0.2">
      <c r="A236" s="26">
        <v>-3</v>
      </c>
      <c r="B236" s="26">
        <v>-1</v>
      </c>
      <c r="C236" s="26">
        <v>2</v>
      </c>
      <c r="D236" s="27">
        <f t="shared" si="9"/>
        <v>183.05885410546324</v>
      </c>
      <c r="E236" s="27">
        <f t="shared" si="10"/>
        <v>7.3910243020177707E-2</v>
      </c>
    </row>
    <row r="237" spans="1:13" ht="22" customHeight="1" x14ac:dyDescent="0.2">
      <c r="A237" s="30">
        <v>-3</v>
      </c>
      <c r="B237" s="30">
        <v>1</v>
      </c>
      <c r="C237" s="30">
        <v>-2</v>
      </c>
      <c r="D237" s="31">
        <f t="shared" si="9"/>
        <v>105.37146021551851</v>
      </c>
      <c r="E237" s="31">
        <f t="shared" si="10"/>
        <v>9.7417841085200116E-2</v>
      </c>
      <c r="G237" s="2" t="s">
        <v>64</v>
      </c>
      <c r="H237" s="50">
        <v>2</v>
      </c>
      <c r="I237" s="50">
        <v>2</v>
      </c>
      <c r="J237" s="50">
        <v>1</v>
      </c>
      <c r="K237" s="12"/>
      <c r="L237" s="1"/>
      <c r="M237" s="10"/>
    </row>
    <row r="238" spans="1:13" ht="22" customHeight="1" x14ac:dyDescent="0.2">
      <c r="A238" s="30">
        <v>3</v>
      </c>
      <c r="B238" s="30">
        <v>-1</v>
      </c>
      <c r="C238" s="30">
        <v>-2</v>
      </c>
      <c r="D238" s="31">
        <f t="shared" si="9"/>
        <v>105.37146021551851</v>
      </c>
      <c r="E238" s="31">
        <f t="shared" si="10"/>
        <v>9.7417841085200116E-2</v>
      </c>
      <c r="G238" s="2" t="s">
        <v>23</v>
      </c>
      <c r="H238" s="50">
        <v>2</v>
      </c>
      <c r="I238" s="50">
        <v>2</v>
      </c>
      <c r="J238" s="50">
        <v>-1</v>
      </c>
    </row>
    <row r="239" spans="1:13" ht="22" customHeight="1" x14ac:dyDescent="0.2">
      <c r="A239" s="26">
        <v>-3</v>
      </c>
      <c r="B239" s="26">
        <v>-1</v>
      </c>
      <c r="C239" s="26">
        <v>-2</v>
      </c>
      <c r="D239" s="27">
        <f t="shared" si="9"/>
        <v>183.05885410546324</v>
      </c>
      <c r="E239" s="27">
        <f t="shared" si="10"/>
        <v>7.3910243020177707E-2</v>
      </c>
      <c r="H239" s="50">
        <v>-2</v>
      </c>
      <c r="I239" s="50">
        <v>-2</v>
      </c>
      <c r="J239" s="50">
        <v>1</v>
      </c>
    </row>
    <row r="240" spans="1:13" ht="22" customHeight="1" x14ac:dyDescent="0.2">
      <c r="A240" s="52">
        <v>1</v>
      </c>
      <c r="B240" s="52">
        <v>2</v>
      </c>
      <c r="C240" s="52">
        <v>3</v>
      </c>
      <c r="D240" s="53">
        <f t="shared" si="9"/>
        <v>123.79166939541396</v>
      </c>
      <c r="E240" s="53">
        <f t="shared" si="10"/>
        <v>8.9878184270323569E-2</v>
      </c>
      <c r="H240" s="50">
        <v>-2</v>
      </c>
      <c r="I240" s="50">
        <v>-2</v>
      </c>
      <c r="J240" s="50">
        <v>-1</v>
      </c>
    </row>
    <row r="241" spans="1:10" ht="22" customHeight="1" x14ac:dyDescent="0.2">
      <c r="A241" s="22">
        <v>-1</v>
      </c>
      <c r="B241" s="22">
        <v>2</v>
      </c>
      <c r="C241" s="22">
        <v>3</v>
      </c>
      <c r="D241" s="23">
        <f t="shared" si="9"/>
        <v>72.000073468784166</v>
      </c>
      <c r="E241" s="23">
        <f t="shared" si="10"/>
        <v>0.11785107007017027</v>
      </c>
    </row>
    <row r="242" spans="1:10" ht="22" customHeight="1" x14ac:dyDescent="0.2">
      <c r="A242" s="22">
        <v>1</v>
      </c>
      <c r="B242" s="22">
        <v>-2</v>
      </c>
      <c r="C242" s="22">
        <v>3</v>
      </c>
      <c r="D242" s="23">
        <f t="shared" si="9"/>
        <v>72.000073468784166</v>
      </c>
      <c r="E242" s="23">
        <f t="shared" si="10"/>
        <v>0.11785107007017027</v>
      </c>
      <c r="G242" s="2" t="s">
        <v>65</v>
      </c>
      <c r="H242" s="44">
        <v>3</v>
      </c>
      <c r="I242" s="44">
        <v>1</v>
      </c>
      <c r="J242" s="44">
        <v>0</v>
      </c>
    </row>
    <row r="243" spans="1:10" ht="22" customHeight="1" x14ac:dyDescent="0.2">
      <c r="A243" s="52">
        <v>1</v>
      </c>
      <c r="B243" s="52">
        <v>2</v>
      </c>
      <c r="C243" s="52">
        <v>-3</v>
      </c>
      <c r="D243" s="53">
        <f t="shared" si="9"/>
        <v>123.79166939541396</v>
      </c>
      <c r="E243" s="53">
        <f t="shared" si="10"/>
        <v>8.9878184270323569E-2</v>
      </c>
      <c r="G243" s="2" t="s">
        <v>44</v>
      </c>
      <c r="H243" s="44">
        <v>-3</v>
      </c>
      <c r="I243" s="44">
        <v>-1</v>
      </c>
      <c r="J243" s="44">
        <v>0</v>
      </c>
    </row>
    <row r="244" spans="1:10" ht="22" customHeight="1" x14ac:dyDescent="0.2">
      <c r="A244" s="52">
        <v>-1</v>
      </c>
      <c r="B244" s="52">
        <v>-2</v>
      </c>
      <c r="C244" s="52">
        <v>3</v>
      </c>
      <c r="D244" s="53">
        <f t="shared" si="9"/>
        <v>123.79166939541396</v>
      </c>
      <c r="E244" s="53">
        <f t="shared" si="10"/>
        <v>8.9878184270323569E-2</v>
      </c>
      <c r="H244" s="44">
        <v>1</v>
      </c>
      <c r="I244" s="44">
        <v>3</v>
      </c>
      <c r="J244" s="44">
        <v>0</v>
      </c>
    </row>
    <row r="245" spans="1:10" ht="22" customHeight="1" x14ac:dyDescent="0.2">
      <c r="A245" s="22">
        <v>-1</v>
      </c>
      <c r="B245" s="22">
        <v>2</v>
      </c>
      <c r="C245" s="22">
        <v>-3</v>
      </c>
      <c r="D245" s="23">
        <f t="shared" si="9"/>
        <v>72.000073468784166</v>
      </c>
      <c r="E245" s="23">
        <f t="shared" si="10"/>
        <v>0.11785107007017027</v>
      </c>
      <c r="H245" s="44">
        <v>-1</v>
      </c>
      <c r="I245" s="44">
        <v>-3</v>
      </c>
      <c r="J245" s="44">
        <v>0</v>
      </c>
    </row>
    <row r="246" spans="1:10" ht="22" customHeight="1" x14ac:dyDescent="0.2">
      <c r="A246" s="22">
        <v>1</v>
      </c>
      <c r="B246" s="22">
        <v>-2</v>
      </c>
      <c r="C246" s="22">
        <v>-3</v>
      </c>
      <c r="D246" s="23">
        <f t="shared" si="9"/>
        <v>72.000073468784166</v>
      </c>
      <c r="E246" s="23">
        <f t="shared" si="10"/>
        <v>0.11785107007017027</v>
      </c>
      <c r="H246" s="4"/>
      <c r="I246" s="4"/>
      <c r="J246" s="4"/>
    </row>
    <row r="247" spans="1:10" ht="22" customHeight="1" x14ac:dyDescent="0.2">
      <c r="A247" s="52">
        <v>-1</v>
      </c>
      <c r="B247" s="52">
        <v>-2</v>
      </c>
      <c r="C247" s="52">
        <v>-3</v>
      </c>
      <c r="D247" s="53">
        <f t="shared" si="9"/>
        <v>123.79166939541396</v>
      </c>
      <c r="E247" s="53">
        <f t="shared" si="10"/>
        <v>8.9878184270323569E-2</v>
      </c>
      <c r="G247" s="2" t="s">
        <v>67</v>
      </c>
      <c r="H247" s="30">
        <v>2</v>
      </c>
      <c r="I247" s="30">
        <v>2</v>
      </c>
      <c r="J247" s="30">
        <v>2</v>
      </c>
    </row>
    <row r="248" spans="1:10" ht="22" customHeight="1" x14ac:dyDescent="0.2">
      <c r="A248" s="26">
        <v>1</v>
      </c>
      <c r="B248" s="26">
        <v>3</v>
      </c>
      <c r="C248" s="26">
        <v>2</v>
      </c>
      <c r="D248" s="27">
        <f t="shared" si="9"/>
        <v>183.05885410546324</v>
      </c>
      <c r="E248" s="27">
        <f t="shared" si="10"/>
        <v>7.3910243020177707E-2</v>
      </c>
      <c r="G248" s="2" t="s">
        <v>53</v>
      </c>
      <c r="H248" s="30">
        <v>2</v>
      </c>
      <c r="I248" s="30">
        <v>2</v>
      </c>
      <c r="J248" s="30">
        <v>-2</v>
      </c>
    </row>
    <row r="249" spans="1:10" ht="22" customHeight="1" x14ac:dyDescent="0.2">
      <c r="A249" s="30">
        <v>-1</v>
      </c>
      <c r="B249" s="30">
        <v>3</v>
      </c>
      <c r="C249" s="30">
        <v>2</v>
      </c>
      <c r="D249" s="31">
        <f t="shared" si="9"/>
        <v>105.37146021551851</v>
      </c>
      <c r="E249" s="31">
        <f t="shared" si="10"/>
        <v>9.7417841085200116E-2</v>
      </c>
      <c r="H249" s="30">
        <v>-2</v>
      </c>
      <c r="I249" s="30">
        <v>-2</v>
      </c>
      <c r="J249" s="30">
        <v>2</v>
      </c>
    </row>
    <row r="250" spans="1:10" ht="22" customHeight="1" x14ac:dyDescent="0.2">
      <c r="A250" s="30">
        <v>1</v>
      </c>
      <c r="B250" s="30">
        <v>-3</v>
      </c>
      <c r="C250" s="30">
        <v>2</v>
      </c>
      <c r="D250" s="31">
        <f t="shared" si="9"/>
        <v>105.37146021551851</v>
      </c>
      <c r="E250" s="31">
        <f t="shared" si="10"/>
        <v>9.7417841085200116E-2</v>
      </c>
      <c r="H250" s="30">
        <v>-2</v>
      </c>
      <c r="I250" s="30">
        <v>-2</v>
      </c>
      <c r="J250" s="30">
        <v>-2</v>
      </c>
    </row>
    <row r="251" spans="1:10" ht="22" customHeight="1" x14ac:dyDescent="0.2">
      <c r="A251" s="26">
        <v>1</v>
      </c>
      <c r="B251" s="26">
        <v>3</v>
      </c>
      <c r="C251" s="26">
        <v>-2</v>
      </c>
      <c r="D251" s="27">
        <f t="shared" si="9"/>
        <v>183.05885410546324</v>
      </c>
      <c r="E251" s="27">
        <f t="shared" si="10"/>
        <v>7.3910243020177707E-2</v>
      </c>
      <c r="H251" s="4"/>
      <c r="I251" s="4"/>
      <c r="J251" s="4"/>
    </row>
    <row r="252" spans="1:10" ht="22" customHeight="1" x14ac:dyDescent="0.2">
      <c r="A252" s="26">
        <v>-1</v>
      </c>
      <c r="B252" s="26">
        <v>-3</v>
      </c>
      <c r="C252" s="26">
        <v>2</v>
      </c>
      <c r="D252" s="27">
        <f t="shared" si="9"/>
        <v>183.05885410546324</v>
      </c>
      <c r="E252" s="27">
        <f t="shared" si="10"/>
        <v>7.3910243020177707E-2</v>
      </c>
      <c r="G252" s="2" t="s">
        <v>68</v>
      </c>
      <c r="H252" s="56">
        <v>3</v>
      </c>
      <c r="I252" s="56">
        <v>1</v>
      </c>
      <c r="J252" s="56">
        <v>1</v>
      </c>
    </row>
    <row r="253" spans="1:10" ht="22" customHeight="1" x14ac:dyDescent="0.2">
      <c r="A253" s="30">
        <v>-1</v>
      </c>
      <c r="B253" s="30">
        <v>3</v>
      </c>
      <c r="C253" s="30">
        <v>-2</v>
      </c>
      <c r="D253" s="31">
        <f t="shared" si="9"/>
        <v>105.37146021551851</v>
      </c>
      <c r="E253" s="31">
        <f t="shared" si="10"/>
        <v>9.7417841085200116E-2</v>
      </c>
      <c r="G253" s="2" t="s">
        <v>47</v>
      </c>
      <c r="H253" s="56">
        <v>3</v>
      </c>
      <c r="I253" s="56">
        <v>1</v>
      </c>
      <c r="J253" s="56">
        <v>-1</v>
      </c>
    </row>
    <row r="254" spans="1:10" ht="22" customHeight="1" x14ac:dyDescent="0.2">
      <c r="A254" s="30">
        <v>1</v>
      </c>
      <c r="B254" s="30">
        <v>-3</v>
      </c>
      <c r="C254" s="30">
        <v>-2</v>
      </c>
      <c r="D254" s="31">
        <f t="shared" si="9"/>
        <v>105.37146021551851</v>
      </c>
      <c r="E254" s="31">
        <f t="shared" si="10"/>
        <v>9.7417841085200116E-2</v>
      </c>
      <c r="H254" s="56">
        <v>-3</v>
      </c>
      <c r="I254" s="56">
        <v>-1</v>
      </c>
      <c r="J254" s="56">
        <v>1</v>
      </c>
    </row>
    <row r="255" spans="1:10" ht="22" customHeight="1" x14ac:dyDescent="0.2">
      <c r="A255" s="26">
        <v>-1</v>
      </c>
      <c r="B255" s="26">
        <v>-3</v>
      </c>
      <c r="C255" s="26">
        <v>-2</v>
      </c>
      <c r="D255" s="27">
        <f t="shared" si="9"/>
        <v>183.05885410546324</v>
      </c>
      <c r="E255" s="27">
        <f t="shared" si="10"/>
        <v>7.3910243020177707E-2</v>
      </c>
      <c r="H255" s="56">
        <v>3</v>
      </c>
      <c r="I255" s="56">
        <v>-1</v>
      </c>
      <c r="J255" s="56">
        <v>-1</v>
      </c>
    </row>
    <row r="256" spans="1:10" ht="22" customHeight="1" x14ac:dyDescent="0.2">
      <c r="A256" s="46">
        <v>4</v>
      </c>
      <c r="B256" s="46">
        <v>0</v>
      </c>
      <c r="C256" s="46">
        <v>0</v>
      </c>
      <c r="D256" s="47">
        <f t="shared" si="9"/>
        <v>207.16638370651927</v>
      </c>
      <c r="E256" s="47">
        <f t="shared" si="10"/>
        <v>6.9476888018606589E-2</v>
      </c>
      <c r="H256" s="56">
        <v>-3</v>
      </c>
      <c r="I256" s="56">
        <v>1</v>
      </c>
      <c r="J256" s="56">
        <v>-1</v>
      </c>
    </row>
    <row r="257" spans="1:32" ht="22" customHeight="1" x14ac:dyDescent="0.2">
      <c r="A257" s="46">
        <v>0</v>
      </c>
      <c r="B257" s="46">
        <v>4</v>
      </c>
      <c r="C257" s="46">
        <v>0</v>
      </c>
      <c r="D257" s="47">
        <f t="shared" si="9"/>
        <v>207.16638370651927</v>
      </c>
      <c r="E257" s="47">
        <f t="shared" si="10"/>
        <v>6.9476888018606589E-2</v>
      </c>
      <c r="H257" s="56">
        <v>-3</v>
      </c>
      <c r="I257" s="56">
        <v>-1</v>
      </c>
      <c r="J257" s="56">
        <v>-1</v>
      </c>
    </row>
    <row r="258" spans="1:32" ht="22" customHeight="1" x14ac:dyDescent="0.2">
      <c r="A258" s="26">
        <v>0</v>
      </c>
      <c r="B258" s="26">
        <v>0</v>
      </c>
      <c r="C258" s="26">
        <v>4</v>
      </c>
      <c r="D258" s="27">
        <f t="shared" si="9"/>
        <v>58.94466937566542</v>
      </c>
      <c r="E258" s="27">
        <f t="shared" si="10"/>
        <v>0.13025</v>
      </c>
      <c r="H258" s="56">
        <v>1</v>
      </c>
      <c r="I258" s="56">
        <v>3</v>
      </c>
      <c r="J258" s="56">
        <v>1</v>
      </c>
    </row>
    <row r="259" spans="1:32" ht="22" customHeight="1" x14ac:dyDescent="0.2">
      <c r="A259" s="46">
        <v>-4</v>
      </c>
      <c r="B259" s="46">
        <v>0</v>
      </c>
      <c r="C259" s="46">
        <v>0</v>
      </c>
      <c r="D259" s="47">
        <f t="shared" si="9"/>
        <v>207.16638370651927</v>
      </c>
      <c r="E259" s="47">
        <f t="shared" si="10"/>
        <v>6.9476888018606589E-2</v>
      </c>
      <c r="H259" s="56">
        <v>1</v>
      </c>
      <c r="I259" s="56">
        <v>3</v>
      </c>
      <c r="J259" s="56">
        <v>-1</v>
      </c>
    </row>
    <row r="260" spans="1:32" ht="22" customHeight="1" x14ac:dyDescent="0.2">
      <c r="A260" s="46">
        <v>0</v>
      </c>
      <c r="B260" s="46">
        <v>-4</v>
      </c>
      <c r="C260" s="46">
        <v>0</v>
      </c>
      <c r="D260" s="47">
        <f t="shared" si="9"/>
        <v>207.16638370651927</v>
      </c>
      <c r="E260" s="47">
        <f t="shared" si="10"/>
        <v>6.9476888018606589E-2</v>
      </c>
      <c r="H260" s="56">
        <v>-1</v>
      </c>
      <c r="I260" s="56">
        <v>-3</v>
      </c>
      <c r="J260" s="56">
        <v>1</v>
      </c>
    </row>
    <row r="261" spans="1:32" ht="22" customHeight="1" x14ac:dyDescent="0.2">
      <c r="A261" s="26">
        <v>0</v>
      </c>
      <c r="B261" s="26">
        <v>0</v>
      </c>
      <c r="C261" s="26">
        <v>-4</v>
      </c>
      <c r="D261" s="27">
        <f t="shared" si="9"/>
        <v>58.94466937566542</v>
      </c>
      <c r="E261" s="27">
        <f t="shared" si="10"/>
        <v>0.13025</v>
      </c>
      <c r="H261" s="56">
        <v>-1</v>
      </c>
      <c r="I261" s="56">
        <v>-3</v>
      </c>
      <c r="J261" s="56">
        <v>-1</v>
      </c>
    </row>
    <row r="262" spans="1:32" s="19" customFormat="1" ht="22" customHeight="1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1"/>
      <c r="L262" s="2"/>
      <c r="M262" s="12"/>
      <c r="N262" s="9"/>
      <c r="O262" s="9"/>
      <c r="P262" s="9"/>
      <c r="Q262" s="9"/>
      <c r="R262" s="9"/>
      <c r="S262" s="9"/>
      <c r="T262" s="9"/>
      <c r="U262" s="9"/>
      <c r="V262" s="9"/>
      <c r="W262" s="2"/>
      <c r="X262" s="2"/>
      <c r="Y262" s="24"/>
      <c r="Z262" s="2"/>
      <c r="AA262" s="2"/>
      <c r="AB262" s="2"/>
      <c r="AC262" s="2"/>
      <c r="AD262" s="2"/>
      <c r="AE262" s="2"/>
      <c r="AF262" s="2"/>
    </row>
    <row r="263" spans="1:32" ht="22" customHeight="1" x14ac:dyDescent="0.2">
      <c r="G263" s="2" t="s">
        <v>69</v>
      </c>
      <c r="H263" s="26">
        <v>3</v>
      </c>
      <c r="I263" s="26">
        <v>1</v>
      </c>
      <c r="J263" s="26">
        <v>2</v>
      </c>
    </row>
    <row r="264" spans="1:32" ht="22" customHeight="1" x14ac:dyDescent="0.2">
      <c r="G264" s="2" t="s">
        <v>54</v>
      </c>
      <c r="H264" s="26">
        <v>3</v>
      </c>
      <c r="I264" s="26">
        <v>1</v>
      </c>
      <c r="J264" s="26">
        <v>-2</v>
      </c>
    </row>
    <row r="265" spans="1:32" ht="22" customHeight="1" x14ac:dyDescent="0.2">
      <c r="H265" s="26">
        <v>-3</v>
      </c>
      <c r="I265" s="26">
        <v>-1</v>
      </c>
      <c r="J265" s="26">
        <v>2</v>
      </c>
    </row>
    <row r="266" spans="1:32" ht="22" customHeight="1" x14ac:dyDescent="0.2">
      <c r="H266" s="26">
        <v>-3</v>
      </c>
      <c r="I266" s="26">
        <v>-1</v>
      </c>
      <c r="J266" s="26">
        <v>-2</v>
      </c>
    </row>
    <row r="267" spans="1:32" ht="22" customHeight="1" x14ac:dyDescent="0.2">
      <c r="H267" s="26">
        <v>1</v>
      </c>
      <c r="I267" s="26">
        <v>3</v>
      </c>
      <c r="J267" s="26">
        <v>2</v>
      </c>
    </row>
    <row r="268" spans="1:32" ht="22" customHeight="1" x14ac:dyDescent="0.2">
      <c r="H268" s="26">
        <v>1</v>
      </c>
      <c r="I268" s="26">
        <v>3</v>
      </c>
      <c r="J268" s="26">
        <v>-2</v>
      </c>
    </row>
    <row r="269" spans="1:32" ht="22" customHeight="1" x14ac:dyDescent="0.2">
      <c r="H269" s="26">
        <v>-1</v>
      </c>
      <c r="I269" s="26">
        <v>-3</v>
      </c>
      <c r="J269" s="26">
        <v>2</v>
      </c>
    </row>
    <row r="270" spans="1:32" ht="22" customHeight="1" x14ac:dyDescent="0.2">
      <c r="H270" s="26">
        <v>-1</v>
      </c>
      <c r="I270" s="26">
        <v>-3</v>
      </c>
      <c r="J270" s="26">
        <v>-2</v>
      </c>
    </row>
    <row r="271" spans="1:32" ht="22" customHeight="1" x14ac:dyDescent="0.2"/>
    <row r="272" spans="1:32" ht="22" customHeight="1" x14ac:dyDescent="0.2">
      <c r="G272" s="2" t="s">
        <v>70</v>
      </c>
      <c r="H272" s="46">
        <v>4</v>
      </c>
      <c r="I272" s="46">
        <v>0</v>
      </c>
      <c r="J272" s="46">
        <v>0</v>
      </c>
    </row>
    <row r="273" spans="7:10" ht="22" customHeight="1" x14ac:dyDescent="0.2">
      <c r="G273" s="2" t="s">
        <v>55</v>
      </c>
      <c r="H273" s="46">
        <v>0</v>
      </c>
      <c r="I273" s="46">
        <v>4</v>
      </c>
      <c r="J273" s="46">
        <v>0</v>
      </c>
    </row>
    <row r="274" spans="7:10" ht="22" customHeight="1" x14ac:dyDescent="0.2">
      <c r="H274" s="46">
        <v>-4</v>
      </c>
      <c r="I274" s="46">
        <v>0</v>
      </c>
      <c r="J274" s="46">
        <v>0</v>
      </c>
    </row>
    <row r="275" spans="7:10" ht="22" customHeight="1" x14ac:dyDescent="0.2">
      <c r="H275" s="46">
        <v>0</v>
      </c>
      <c r="I275" s="46">
        <v>-4</v>
      </c>
      <c r="J275" s="46">
        <v>0</v>
      </c>
    </row>
    <row r="276" spans="7:10" ht="22" customHeight="1" x14ac:dyDescent="0.2"/>
    <row r="277" spans="7:10" ht="22" customHeight="1" x14ac:dyDescent="0.2"/>
    <row r="278" spans="7:10" ht="22" customHeight="1" x14ac:dyDescent="0.2"/>
    <row r="279" spans="7:10" ht="22" customHeight="1" x14ac:dyDescent="0.2"/>
    <row r="280" spans="7:10" ht="22" customHeight="1" x14ac:dyDescent="0.2"/>
    <row r="281" spans="7:10" ht="22" customHeight="1" x14ac:dyDescent="0.2"/>
    <row r="282" spans="7:10" ht="22" customHeight="1" x14ac:dyDescent="0.2"/>
    <row r="283" spans="7:10" ht="22" customHeight="1" x14ac:dyDescent="0.2"/>
    <row r="284" spans="7:10" ht="22" customHeight="1" x14ac:dyDescent="0.2"/>
    <row r="285" spans="7:10" ht="22" customHeight="1" x14ac:dyDescent="0.2"/>
    <row r="286" spans="7:10" ht="22" customHeight="1" x14ac:dyDescent="0.2"/>
    <row r="287" spans="7:10" ht="22" customHeight="1" x14ac:dyDescent="0.2"/>
    <row r="288" spans="7:10" ht="22" customHeight="1" x14ac:dyDescent="0.2"/>
    <row r="289" ht="22" customHeight="1" x14ac:dyDescent="0.2"/>
    <row r="290" ht="22" customHeight="1" x14ac:dyDescent="0.2"/>
    <row r="291" ht="22" customHeight="1" x14ac:dyDescent="0.2"/>
    <row r="292" ht="22" customHeight="1" x14ac:dyDescent="0.2"/>
    <row r="293" ht="22" customHeight="1" x14ac:dyDescent="0.2"/>
    <row r="294" ht="22" customHeight="1" x14ac:dyDescent="0.2"/>
    <row r="295" ht="22" customHeight="1" x14ac:dyDescent="0.2"/>
    <row r="296" ht="22" customHeight="1" x14ac:dyDescent="0.2"/>
    <row r="297" ht="22" customHeight="1" x14ac:dyDescent="0.2"/>
    <row r="298" ht="22" customHeight="1" x14ac:dyDescent="0.2"/>
    <row r="299" ht="22" customHeight="1" x14ac:dyDescent="0.2"/>
    <row r="300" ht="22" customHeight="1" x14ac:dyDescent="0.2"/>
    <row r="301" ht="22" customHeight="1" x14ac:dyDescent="0.2"/>
    <row r="302" ht="22" customHeight="1" x14ac:dyDescent="0.2"/>
    <row r="303" ht="22" customHeight="1" x14ac:dyDescent="0.2"/>
    <row r="304" ht="22" customHeight="1" x14ac:dyDescent="0.2"/>
    <row r="305" ht="22" customHeight="1" x14ac:dyDescent="0.2"/>
    <row r="306" ht="22" customHeight="1" x14ac:dyDescent="0.2"/>
    <row r="307" ht="22" customHeight="1" x14ac:dyDescent="0.2"/>
    <row r="308" ht="22" customHeight="1" x14ac:dyDescent="0.2"/>
    <row r="309" ht="22" customHeight="1" x14ac:dyDescent="0.2"/>
    <row r="310" ht="22" customHeight="1" x14ac:dyDescent="0.2"/>
    <row r="311" ht="22" customHeight="1" x14ac:dyDescent="0.2"/>
    <row r="312" ht="22" customHeight="1" x14ac:dyDescent="0.2"/>
    <row r="313" ht="22" customHeight="1" x14ac:dyDescent="0.2"/>
    <row r="314" ht="22" customHeight="1" x14ac:dyDescent="0.2"/>
    <row r="315" ht="22" customHeight="1" x14ac:dyDescent="0.2"/>
    <row r="316" ht="22" customHeight="1" x14ac:dyDescent="0.2"/>
    <row r="317" ht="22" customHeight="1" x14ac:dyDescent="0.2"/>
    <row r="318" ht="22" customHeight="1" x14ac:dyDescent="0.2"/>
    <row r="319" ht="22" customHeight="1" x14ac:dyDescent="0.2"/>
    <row r="320" ht="22" customHeight="1" x14ac:dyDescent="0.2"/>
    <row r="321" ht="22" customHeight="1" x14ac:dyDescent="0.2"/>
    <row r="322" ht="22" customHeight="1" x14ac:dyDescent="0.2"/>
    <row r="323" ht="22" customHeight="1" x14ac:dyDescent="0.2"/>
    <row r="324" ht="22" customHeight="1" x14ac:dyDescent="0.2"/>
    <row r="325" ht="22" customHeight="1" x14ac:dyDescent="0.2"/>
    <row r="326" ht="22" customHeight="1" x14ac:dyDescent="0.2"/>
    <row r="327" ht="22" customHeight="1" x14ac:dyDescent="0.2"/>
    <row r="328" ht="22" customHeight="1" x14ac:dyDescent="0.2"/>
    <row r="329" ht="22" customHeight="1" x14ac:dyDescent="0.2"/>
    <row r="330" ht="22" customHeight="1" x14ac:dyDescent="0.2"/>
    <row r="331" ht="22" customHeight="1" x14ac:dyDescent="0.2"/>
    <row r="332" ht="22" customHeight="1" x14ac:dyDescent="0.2"/>
    <row r="333" ht="22" customHeight="1" x14ac:dyDescent="0.2"/>
    <row r="334" ht="22" customHeight="1" x14ac:dyDescent="0.2"/>
    <row r="335" ht="22" customHeight="1" x14ac:dyDescent="0.2"/>
    <row r="336" ht="22" customHeight="1" x14ac:dyDescent="0.2"/>
    <row r="337" ht="22" customHeight="1" x14ac:dyDescent="0.2"/>
    <row r="338" ht="22" customHeight="1" x14ac:dyDescent="0.2"/>
    <row r="339" ht="22" customHeight="1" x14ac:dyDescent="0.2"/>
    <row r="340" ht="22" customHeight="1" x14ac:dyDescent="0.2"/>
    <row r="341" ht="22" customHeight="1" x14ac:dyDescent="0.2"/>
    <row r="342" ht="22" customHeight="1" x14ac:dyDescent="0.2"/>
    <row r="343" ht="22" customHeight="1" x14ac:dyDescent="0.2"/>
    <row r="344" ht="22" customHeight="1" x14ac:dyDescent="0.2"/>
    <row r="345" ht="22" customHeight="1" x14ac:dyDescent="0.2"/>
    <row r="346" ht="22" customHeight="1" x14ac:dyDescent="0.2"/>
    <row r="347" ht="22" customHeight="1" x14ac:dyDescent="0.2"/>
    <row r="348" ht="22" customHeight="1" x14ac:dyDescent="0.2"/>
    <row r="349" ht="22" customHeight="1" x14ac:dyDescent="0.2"/>
    <row r="350" ht="22" customHeight="1" x14ac:dyDescent="0.2"/>
    <row r="351" ht="22" customHeight="1" x14ac:dyDescent="0.2"/>
    <row r="352" ht="22" customHeight="1" x14ac:dyDescent="0.2"/>
    <row r="353" ht="22" customHeight="1" x14ac:dyDescent="0.2"/>
    <row r="354" ht="22" customHeight="1" x14ac:dyDescent="0.2"/>
    <row r="355" ht="22" customHeight="1" x14ac:dyDescent="0.2"/>
    <row r="356" ht="22" customHeight="1" x14ac:dyDescent="0.2"/>
    <row r="357" ht="22" customHeight="1" x14ac:dyDescent="0.2"/>
    <row r="358" ht="22" customHeight="1" x14ac:dyDescent="0.2"/>
    <row r="359" ht="22" customHeight="1" x14ac:dyDescent="0.2"/>
    <row r="360" ht="22" customHeight="1" x14ac:dyDescent="0.2"/>
    <row r="361" ht="22" customHeight="1" x14ac:dyDescent="0.2"/>
    <row r="362" ht="22" customHeight="1" x14ac:dyDescent="0.2"/>
    <row r="363" ht="22" customHeight="1" x14ac:dyDescent="0.2"/>
    <row r="364" ht="22" customHeight="1" x14ac:dyDescent="0.2"/>
    <row r="365" ht="22" customHeight="1" x14ac:dyDescent="0.2"/>
    <row r="366" ht="22" customHeight="1" x14ac:dyDescent="0.2"/>
    <row r="367" ht="22" customHeight="1" x14ac:dyDescent="0.2"/>
    <row r="368" ht="22" customHeight="1" x14ac:dyDescent="0.2"/>
    <row r="369" ht="22" customHeight="1" x14ac:dyDescent="0.2"/>
    <row r="370" ht="22" customHeight="1" x14ac:dyDescent="0.2"/>
    <row r="371" ht="22" customHeight="1" x14ac:dyDescent="0.2"/>
    <row r="372" ht="22" customHeight="1" x14ac:dyDescent="0.2"/>
    <row r="373" ht="22" customHeight="1" x14ac:dyDescent="0.2"/>
    <row r="374" ht="22" customHeight="1" x14ac:dyDescent="0.2"/>
    <row r="375" ht="22" customHeight="1" x14ac:dyDescent="0.2"/>
    <row r="376" ht="22" customHeight="1" x14ac:dyDescent="0.2"/>
    <row r="377" ht="22" customHeight="1" x14ac:dyDescent="0.2"/>
    <row r="378" ht="22" customHeight="1" x14ac:dyDescent="0.2"/>
    <row r="379" ht="22" customHeight="1" x14ac:dyDescent="0.2"/>
    <row r="380" ht="22" customHeight="1" x14ac:dyDescent="0.2"/>
    <row r="381" ht="22" customHeight="1" x14ac:dyDescent="0.2"/>
    <row r="382" ht="22" customHeight="1" x14ac:dyDescent="0.2"/>
    <row r="383" ht="22" customHeight="1" x14ac:dyDescent="0.2"/>
    <row r="384" ht="22" customHeight="1" x14ac:dyDescent="0.2"/>
    <row r="385" ht="22" customHeight="1" x14ac:dyDescent="0.2"/>
    <row r="386" ht="22" customHeight="1" x14ac:dyDescent="0.2"/>
    <row r="387" ht="22" customHeight="1" x14ac:dyDescent="0.2"/>
    <row r="388" ht="22" customHeight="1" x14ac:dyDescent="0.2"/>
    <row r="389" ht="22" customHeight="1" x14ac:dyDescent="0.2"/>
    <row r="390" ht="22" customHeight="1" x14ac:dyDescent="0.2"/>
    <row r="391" ht="22" customHeight="1" x14ac:dyDescent="0.2"/>
    <row r="392" ht="22" customHeight="1" x14ac:dyDescent="0.2"/>
    <row r="393" ht="22" customHeight="1" x14ac:dyDescent="0.2"/>
    <row r="394" ht="22" customHeight="1" x14ac:dyDescent="0.2"/>
    <row r="395" ht="22" customHeight="1" x14ac:dyDescent="0.2"/>
    <row r="396" ht="22" customHeight="1" x14ac:dyDescent="0.2"/>
    <row r="397" ht="22" customHeight="1" x14ac:dyDescent="0.2"/>
    <row r="398" ht="22" customHeight="1" x14ac:dyDescent="0.2"/>
    <row r="399" ht="22" customHeight="1" x14ac:dyDescent="0.2"/>
    <row r="400" ht="22" customHeight="1" x14ac:dyDescent="0.2"/>
    <row r="401" ht="22" customHeight="1" x14ac:dyDescent="0.2"/>
    <row r="402" ht="22" customHeight="1" x14ac:dyDescent="0.2"/>
    <row r="403" ht="22" customHeight="1" x14ac:dyDescent="0.2"/>
    <row r="404" ht="22" customHeight="1" x14ac:dyDescent="0.2"/>
    <row r="405" ht="22" customHeight="1" x14ac:dyDescent="0.2"/>
    <row r="406" ht="22" customHeight="1" x14ac:dyDescent="0.2"/>
    <row r="407" ht="22" customHeight="1" x14ac:dyDescent="0.2"/>
    <row r="408" ht="22" customHeight="1" x14ac:dyDescent="0.2"/>
    <row r="409" ht="22" customHeight="1" x14ac:dyDescent="0.2"/>
    <row r="410" ht="22" customHeight="1" x14ac:dyDescent="0.2"/>
    <row r="411" ht="22" customHeight="1" x14ac:dyDescent="0.2"/>
    <row r="412" ht="22" customHeight="1" x14ac:dyDescent="0.2"/>
    <row r="413" ht="22" customHeight="1" x14ac:dyDescent="0.2"/>
    <row r="414" ht="22" customHeight="1" x14ac:dyDescent="0.2"/>
    <row r="415" ht="22" customHeight="1" x14ac:dyDescent="0.2"/>
    <row r="416" ht="22" customHeight="1" x14ac:dyDescent="0.2"/>
    <row r="417" ht="22" customHeight="1" x14ac:dyDescent="0.2"/>
    <row r="418" ht="22" customHeight="1" x14ac:dyDescent="0.2"/>
    <row r="419" ht="22" customHeight="1" x14ac:dyDescent="0.2"/>
    <row r="420" ht="22" customHeight="1" x14ac:dyDescent="0.2"/>
    <row r="421" ht="22" customHeight="1" x14ac:dyDescent="0.2"/>
    <row r="422" ht="22" customHeight="1" x14ac:dyDescent="0.2"/>
    <row r="423" ht="22" customHeight="1" x14ac:dyDescent="0.2"/>
    <row r="424" ht="22" customHeight="1" x14ac:dyDescent="0.2"/>
    <row r="425" ht="22" customHeight="1" x14ac:dyDescent="0.2"/>
    <row r="426" ht="22" customHeight="1" x14ac:dyDescent="0.2"/>
    <row r="427" ht="22" customHeight="1" x14ac:dyDescent="0.2"/>
    <row r="428" ht="22" customHeight="1" x14ac:dyDescent="0.2"/>
    <row r="429" ht="22" customHeight="1" x14ac:dyDescent="0.2"/>
    <row r="430" ht="22" customHeight="1" x14ac:dyDescent="0.2"/>
    <row r="431" ht="22" customHeight="1" x14ac:dyDescent="0.2"/>
    <row r="432" ht="22" customHeight="1" x14ac:dyDescent="0.2"/>
    <row r="433" ht="22" customHeight="1" x14ac:dyDescent="0.2"/>
    <row r="434" ht="22" customHeight="1" x14ac:dyDescent="0.2"/>
    <row r="435" ht="22" customHeight="1" x14ac:dyDescent="0.2"/>
    <row r="436" ht="22" customHeight="1" x14ac:dyDescent="0.2"/>
    <row r="437" ht="22" customHeight="1" x14ac:dyDescent="0.2"/>
    <row r="438" ht="22" customHeight="1" x14ac:dyDescent="0.2"/>
    <row r="439" ht="22" customHeight="1" x14ac:dyDescent="0.2"/>
    <row r="440" ht="22" customHeight="1" x14ac:dyDescent="0.2"/>
    <row r="441" ht="22" customHeight="1" x14ac:dyDescent="0.2"/>
    <row r="442" ht="22" customHeight="1" x14ac:dyDescent="0.2"/>
    <row r="443" ht="22" customHeight="1" x14ac:dyDescent="0.2"/>
    <row r="444" ht="22" customHeight="1" x14ac:dyDescent="0.2"/>
    <row r="445" ht="22" customHeight="1" x14ac:dyDescent="0.2"/>
    <row r="446" ht="22" customHeight="1" x14ac:dyDescent="0.2"/>
    <row r="447" ht="22" customHeight="1" x14ac:dyDescent="0.2"/>
    <row r="448" ht="22" customHeight="1" x14ac:dyDescent="0.2"/>
    <row r="449" ht="22" customHeight="1" x14ac:dyDescent="0.2"/>
    <row r="450" ht="22" customHeight="1" x14ac:dyDescent="0.2"/>
    <row r="451" ht="22" customHeight="1" x14ac:dyDescent="0.2"/>
    <row r="452" ht="22" customHeight="1" x14ac:dyDescent="0.2"/>
    <row r="453" ht="22" customHeight="1" x14ac:dyDescent="0.2"/>
    <row r="454" ht="22" customHeight="1" x14ac:dyDescent="0.2"/>
    <row r="455" ht="22" customHeight="1" x14ac:dyDescent="0.2"/>
    <row r="456" ht="22" customHeight="1" x14ac:dyDescent="0.2"/>
    <row r="457" ht="22" customHeight="1" x14ac:dyDescent="0.2"/>
    <row r="458" ht="22" customHeight="1" x14ac:dyDescent="0.2"/>
    <row r="459" ht="22" customHeight="1" x14ac:dyDescent="0.2"/>
    <row r="460" ht="22" customHeight="1" x14ac:dyDescent="0.2"/>
    <row r="461" ht="22" customHeight="1" x14ac:dyDescent="0.2"/>
    <row r="462" ht="22" customHeight="1" x14ac:dyDescent="0.2"/>
    <row r="463" ht="22" customHeight="1" x14ac:dyDescent="0.2"/>
    <row r="464" ht="22" customHeight="1" x14ac:dyDescent="0.2"/>
  </sheetData>
  <mergeCells count="4">
    <mergeCell ref="T6:X6"/>
    <mergeCell ref="T45:X45"/>
    <mergeCell ref="T55:X55"/>
    <mergeCell ref="T130:X130"/>
  </mergeCells>
  <phoneticPr fontId="1"/>
  <pageMargins left="0.75" right="0.75" top="1" bottom="1" header="0.5" footer="0.5"/>
  <pageSetup paperSize="3" orientation="portrait" horizontalDpi="4294967292" verticalDpi="429496729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Data</vt:lpstr>
      <vt:lpstr>Diffraction Pattern</vt:lpstr>
    </vt:vector>
  </TitlesOfParts>
  <Company>University of Nevada, Reno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Olivia A. Graeve</dc:creator>
  <cp:lastModifiedBy>Microsoft Office User</cp:lastModifiedBy>
  <dcterms:created xsi:type="dcterms:W3CDTF">2006-10-18T03:37:12Z</dcterms:created>
  <dcterms:modified xsi:type="dcterms:W3CDTF">2025-10-10T01:22:12Z</dcterms:modified>
</cp:coreProperties>
</file>